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95" windowHeight="7485"/>
  </bookViews>
  <sheets>
    <sheet name="Лист2" sheetId="2" r:id="rId1"/>
    <sheet name="Лист3" sheetId="3" r:id="rId2"/>
  </sheets>
  <definedNames>
    <definedName name="_xlnm.Print_Area" localSheetId="0">Лист2!$A$1:$U$166</definedName>
  </definedNames>
  <calcPr calcId="124519"/>
</workbook>
</file>

<file path=xl/calcChain.xml><?xml version="1.0" encoding="utf-8"?>
<calcChain xmlns="http://schemas.openxmlformats.org/spreadsheetml/2006/main">
  <c r="O83" i="2"/>
  <c r="L83"/>
  <c r="Q165"/>
  <c r="N110"/>
  <c r="M110"/>
  <c r="N94"/>
  <c r="H94" s="1"/>
  <c r="E94" s="1"/>
  <c r="D77"/>
  <c r="Q72"/>
  <c r="P72"/>
  <c r="Q71"/>
  <c r="P71"/>
  <c r="N70"/>
  <c r="P70"/>
  <c r="Q70"/>
  <c r="Q16"/>
  <c r="H16" s="1"/>
  <c r="P16"/>
  <c r="G16" s="1"/>
  <c r="D79"/>
  <c r="D158"/>
  <c r="E162"/>
  <c r="D162"/>
  <c r="R162"/>
  <c r="R157"/>
  <c r="F157"/>
  <c r="E157"/>
  <c r="D157"/>
  <c r="E135"/>
  <c r="M158"/>
  <c r="J110"/>
  <c r="K110"/>
  <c r="L110"/>
  <c r="O117"/>
  <c r="G116"/>
  <c r="D116" s="1"/>
  <c r="H116"/>
  <c r="E116" s="1"/>
  <c r="O116"/>
  <c r="H117"/>
  <c r="E117" s="1"/>
  <c r="G117"/>
  <c r="O98"/>
  <c r="O96"/>
  <c r="M94"/>
  <c r="G94" s="1"/>
  <c r="D94" s="1"/>
  <c r="O90"/>
  <c r="H88"/>
  <c r="E88" s="1"/>
  <c r="G88"/>
  <c r="D88" s="1"/>
  <c r="M71"/>
  <c r="N72"/>
  <c r="M70"/>
  <c r="R74"/>
  <c r="J77"/>
  <c r="K77"/>
  <c r="L77"/>
  <c r="S77"/>
  <c r="T77"/>
  <c r="U77"/>
  <c r="D76"/>
  <c r="R76"/>
  <c r="H76"/>
  <c r="G76"/>
  <c r="R62"/>
  <c r="R45"/>
  <c r="R56"/>
  <c r="R58"/>
  <c r="O16"/>
  <c r="H162"/>
  <c r="G162"/>
  <c r="H158"/>
  <c r="E158" s="1"/>
  <c r="G158"/>
  <c r="H157"/>
  <c r="G157"/>
  <c r="H134"/>
  <c r="E134" s="1"/>
  <c r="H135"/>
  <c r="H133"/>
  <c r="G134"/>
  <c r="D134" s="1"/>
  <c r="G135"/>
  <c r="D135" s="1"/>
  <c r="G133"/>
  <c r="O134"/>
  <c r="H114"/>
  <c r="E114" s="1"/>
  <c r="H112"/>
  <c r="E112" s="1"/>
  <c r="G114"/>
  <c r="D114" s="1"/>
  <c r="G112"/>
  <c r="H102"/>
  <c r="E102" s="1"/>
  <c r="G102"/>
  <c r="D102" s="1"/>
  <c r="H95"/>
  <c r="E95" s="1"/>
  <c r="H96"/>
  <c r="E96" s="1"/>
  <c r="H97"/>
  <c r="E97" s="1"/>
  <c r="F97" s="1"/>
  <c r="H98"/>
  <c r="E98" s="1"/>
  <c r="H99"/>
  <c r="E99" s="1"/>
  <c r="G95"/>
  <c r="D95" s="1"/>
  <c r="G96"/>
  <c r="D96" s="1"/>
  <c r="G97"/>
  <c r="D97" s="1"/>
  <c r="G98"/>
  <c r="D98" s="1"/>
  <c r="G99"/>
  <c r="D99" s="1"/>
  <c r="H93"/>
  <c r="E93" s="1"/>
  <c r="G93"/>
  <c r="D93" s="1"/>
  <c r="H87"/>
  <c r="E87" s="1"/>
  <c r="H89"/>
  <c r="E89" s="1"/>
  <c r="H90"/>
  <c r="E90" s="1"/>
  <c r="G87"/>
  <c r="D87" s="1"/>
  <c r="G89"/>
  <c r="D89" s="1"/>
  <c r="G90"/>
  <c r="D90" s="1"/>
  <c r="H80"/>
  <c r="E80" s="1"/>
  <c r="H79"/>
  <c r="E79" s="1"/>
  <c r="H86"/>
  <c r="E86" s="1"/>
  <c r="G86"/>
  <c r="D86" s="1"/>
  <c r="I134" l="1"/>
  <c r="F134"/>
  <c r="F116"/>
  <c r="E110"/>
  <c r="G110"/>
  <c r="H110"/>
  <c r="H118" s="1"/>
  <c r="I162"/>
  <c r="I158"/>
  <c r="I117"/>
  <c r="I116"/>
  <c r="G118"/>
  <c r="F90"/>
  <c r="F96"/>
  <c r="D112"/>
  <c r="F112" s="1"/>
  <c r="I135"/>
  <c r="I157"/>
  <c r="I76"/>
  <c r="I133"/>
  <c r="E76"/>
  <c r="F76" s="1"/>
  <c r="D117"/>
  <c r="F117" s="1"/>
  <c r="H100"/>
  <c r="G100"/>
  <c r="I88"/>
  <c r="Q77"/>
  <c r="P77"/>
  <c r="N77"/>
  <c r="M77"/>
  <c r="I87"/>
  <c r="I102"/>
  <c r="I98"/>
  <c r="I94"/>
  <c r="I97"/>
  <c r="I114"/>
  <c r="I99"/>
  <c r="I95"/>
  <c r="I112"/>
  <c r="I90"/>
  <c r="I93"/>
  <c r="I86"/>
  <c r="I89"/>
  <c r="I96"/>
  <c r="G80"/>
  <c r="G79"/>
  <c r="I79" s="1"/>
  <c r="H71"/>
  <c r="H72"/>
  <c r="H73"/>
  <c r="H74"/>
  <c r="E74" s="1"/>
  <c r="H75"/>
  <c r="E75" s="1"/>
  <c r="H70"/>
  <c r="G71"/>
  <c r="G72"/>
  <c r="G73"/>
  <c r="G74"/>
  <c r="D74" s="1"/>
  <c r="G75"/>
  <c r="D75" s="1"/>
  <c r="G70"/>
  <c r="H49"/>
  <c r="H50"/>
  <c r="H51"/>
  <c r="H52"/>
  <c r="H53"/>
  <c r="H54"/>
  <c r="H55"/>
  <c r="E55" s="1"/>
  <c r="H56"/>
  <c r="E56" s="1"/>
  <c r="H57"/>
  <c r="H58"/>
  <c r="E58" s="1"/>
  <c r="F58" s="1"/>
  <c r="H59"/>
  <c r="E59" s="1"/>
  <c r="F59" s="1"/>
  <c r="H60"/>
  <c r="H61"/>
  <c r="H62"/>
  <c r="E62" s="1"/>
  <c r="H63"/>
  <c r="E63" s="1"/>
  <c r="H64"/>
  <c r="H65"/>
  <c r="H66"/>
  <c r="G49"/>
  <c r="G50"/>
  <c r="G51"/>
  <c r="G52"/>
  <c r="G53"/>
  <c r="G54"/>
  <c r="G55"/>
  <c r="D55" s="1"/>
  <c r="G56"/>
  <c r="D56" s="1"/>
  <c r="G57"/>
  <c r="G58"/>
  <c r="D58" s="1"/>
  <c r="G59"/>
  <c r="D59" s="1"/>
  <c r="G60"/>
  <c r="G61"/>
  <c r="G62"/>
  <c r="D62" s="1"/>
  <c r="G63"/>
  <c r="D63" s="1"/>
  <c r="G64"/>
  <c r="G65"/>
  <c r="G66"/>
  <c r="F55"/>
  <c r="R55"/>
  <c r="H48"/>
  <c r="E48" s="1"/>
  <c r="G48"/>
  <c r="D48" s="1"/>
  <c r="H45"/>
  <c r="E45" s="1"/>
  <c r="G45"/>
  <c r="D45" s="1"/>
  <c r="D72"/>
  <c r="E72"/>
  <c r="O72"/>
  <c r="R72"/>
  <c r="H44"/>
  <c r="E44" s="1"/>
  <c r="G44"/>
  <c r="D44" s="1"/>
  <c r="H24"/>
  <c r="E24" s="1"/>
  <c r="H32"/>
  <c r="E32" s="1"/>
  <c r="G24"/>
  <c r="D24" s="1"/>
  <c r="G32"/>
  <c r="D32" s="1"/>
  <c r="E16"/>
  <c r="D16"/>
  <c r="Q159"/>
  <c r="P159"/>
  <c r="L97"/>
  <c r="E71"/>
  <c r="D71"/>
  <c r="D70"/>
  <c r="E70"/>
  <c r="E66"/>
  <c r="E65"/>
  <c r="D66"/>
  <c r="D65"/>
  <c r="N159"/>
  <c r="M159"/>
  <c r="O158"/>
  <c r="F158"/>
  <c r="O135"/>
  <c r="F135"/>
  <c r="D133"/>
  <c r="D159" s="1"/>
  <c r="F114"/>
  <c r="N100"/>
  <c r="M100"/>
  <c r="K100"/>
  <c r="K130" s="1"/>
  <c r="J100"/>
  <c r="J130" s="1"/>
  <c r="E100"/>
  <c r="D100"/>
  <c r="O99"/>
  <c r="F99"/>
  <c r="F79"/>
  <c r="R59"/>
  <c r="O133"/>
  <c r="O114"/>
  <c r="O112"/>
  <c r="O102"/>
  <c r="O95"/>
  <c r="O94"/>
  <c r="O93"/>
  <c r="O89"/>
  <c r="O87"/>
  <c r="O86"/>
  <c r="N165"/>
  <c r="E133"/>
  <c r="F102"/>
  <c r="F95"/>
  <c r="F94"/>
  <c r="F93"/>
  <c r="F89"/>
  <c r="F87"/>
  <c r="F86"/>
  <c r="Q81"/>
  <c r="H81" s="1"/>
  <c r="P81"/>
  <c r="G81" s="1"/>
  <c r="E81"/>
  <c r="R80"/>
  <c r="R79"/>
  <c r="R71"/>
  <c r="R70"/>
  <c r="O71"/>
  <c r="O70"/>
  <c r="R66"/>
  <c r="R65"/>
  <c r="O66"/>
  <c r="O65"/>
  <c r="L65"/>
  <c r="R63"/>
  <c r="R48"/>
  <c r="R44"/>
  <c r="R24"/>
  <c r="R16"/>
  <c r="N91"/>
  <c r="H91"/>
  <c r="N118"/>
  <c r="N129"/>
  <c r="M129"/>
  <c r="H129"/>
  <c r="G129"/>
  <c r="E129"/>
  <c r="D129"/>
  <c r="M118"/>
  <c r="M91"/>
  <c r="G91"/>
  <c r="D91"/>
  <c r="Q67"/>
  <c r="P67"/>
  <c r="N67"/>
  <c r="M67"/>
  <c r="K67"/>
  <c r="J67"/>
  <c r="Q41"/>
  <c r="P41"/>
  <c r="H165"/>
  <c r="P165"/>
  <c r="D165"/>
  <c r="G159"/>
  <c r="H159"/>
  <c r="J159"/>
  <c r="K159"/>
  <c r="L159"/>
  <c r="E165"/>
  <c r="G165"/>
  <c r="M165"/>
  <c r="J41"/>
  <c r="K41"/>
  <c r="L41"/>
  <c r="M41"/>
  <c r="N41"/>
  <c r="S41"/>
  <c r="T41"/>
  <c r="U41"/>
  <c r="O41"/>
  <c r="D110" l="1"/>
  <c r="D118" s="1"/>
  <c r="O110"/>
  <c r="I110"/>
  <c r="F110"/>
  <c r="F24"/>
  <c r="O118"/>
  <c r="F16"/>
  <c r="F48"/>
  <c r="F62"/>
  <c r="F44"/>
  <c r="F63"/>
  <c r="F45"/>
  <c r="I80"/>
  <c r="D80"/>
  <c r="F56"/>
  <c r="F74"/>
  <c r="G130"/>
  <c r="H130"/>
  <c r="O77"/>
  <c r="H77"/>
  <c r="G77"/>
  <c r="E77"/>
  <c r="R77"/>
  <c r="D41"/>
  <c r="I66"/>
  <c r="I91"/>
  <c r="I81"/>
  <c r="I71"/>
  <c r="I70"/>
  <c r="I72"/>
  <c r="I74"/>
  <c r="I56"/>
  <c r="I65"/>
  <c r="I62"/>
  <c r="I58"/>
  <c r="I63"/>
  <c r="I59"/>
  <c r="I55"/>
  <c r="I45"/>
  <c r="F65"/>
  <c r="I48"/>
  <c r="H41"/>
  <c r="F66"/>
  <c r="I44"/>
  <c r="I16"/>
  <c r="F71"/>
  <c r="F72"/>
  <c r="R159"/>
  <c r="I24"/>
  <c r="L130"/>
  <c r="G41"/>
  <c r="D67"/>
  <c r="R81"/>
  <c r="E159"/>
  <c r="F159" s="1"/>
  <c r="F133"/>
  <c r="I100"/>
  <c r="E118"/>
  <c r="F118" s="1"/>
  <c r="E67"/>
  <c r="F70"/>
  <c r="N130"/>
  <c r="F100"/>
  <c r="O100"/>
  <c r="E91"/>
  <c r="E41"/>
  <c r="R41"/>
  <c r="R67"/>
  <c r="G67"/>
  <c r="I118"/>
  <c r="D130"/>
  <c r="M130"/>
  <c r="O67"/>
  <c r="L67"/>
  <c r="I165"/>
  <c r="M83"/>
  <c r="J83"/>
  <c r="J166" s="1"/>
  <c r="K83"/>
  <c r="K166" s="1"/>
  <c r="R165"/>
  <c r="I159"/>
  <c r="O159"/>
  <c r="F165"/>
  <c r="N83"/>
  <c r="Q83"/>
  <c r="Q166" s="1"/>
  <c r="P83"/>
  <c r="P166" s="1"/>
  <c r="O91"/>
  <c r="D81" l="1"/>
  <c r="F81" s="1"/>
  <c r="F80"/>
  <c r="F77"/>
  <c r="I77"/>
  <c r="F41"/>
  <c r="I41"/>
  <c r="G83"/>
  <c r="G166" s="1"/>
  <c r="F67"/>
  <c r="D83"/>
  <c r="D166" s="1"/>
  <c r="E130"/>
  <c r="F130" s="1"/>
  <c r="O130"/>
  <c r="F91"/>
  <c r="E83"/>
  <c r="L166"/>
  <c r="N166"/>
  <c r="M166"/>
  <c r="I130"/>
  <c r="H67"/>
  <c r="I67" s="1"/>
  <c r="R166"/>
  <c r="R83"/>
  <c r="E166" l="1"/>
  <c r="F166" s="1"/>
  <c r="F83"/>
  <c r="O166"/>
  <c r="H83"/>
  <c r="H166" l="1"/>
  <c r="I166" s="1"/>
  <c r="I83"/>
</calcChain>
</file>

<file path=xl/sharedStrings.xml><?xml version="1.0" encoding="utf-8"?>
<sst xmlns="http://schemas.openxmlformats.org/spreadsheetml/2006/main" count="249" uniqueCount="170">
  <si>
    <t xml:space="preserve">Субсидии бюджетным учреждениям Проведение районного этапа областного конкурса "Лучший воспитатель образовательной организации"                           </t>
  </si>
  <si>
    <t>Проведение районного этапа областного конкурса "Учитель года Пензенской области"</t>
  </si>
  <si>
    <t>Проведение районного конкурса школьных библиотек</t>
  </si>
  <si>
    <t>Проведение районного конкурса «Одарённый ребёнок»</t>
  </si>
  <si>
    <t xml:space="preserve">Оплата пребывания учащихся в профильных  лагерных сменах </t>
  </si>
  <si>
    <t>Денежное поощрение выпускников, окончивших среднюю школу с отличием</t>
  </si>
  <si>
    <t>Расходы на выплаты персоналу муниципальных органов (администрирование)</t>
  </si>
  <si>
    <t>Проведение районных фестивалей , научно – практических конференций  педагогических кадров Проведение августовской конференции педагогических кадров и торжественногоо мероприятия ,посвященногого дню учителя</t>
  </si>
  <si>
    <t>итого по задаче 1.2</t>
  </si>
  <si>
    <t>№п/п</t>
  </si>
  <si>
    <t>Наименование мероприятий</t>
  </si>
  <si>
    <t>ед. изм.</t>
  </si>
  <si>
    <t>%</t>
  </si>
  <si>
    <t>Показатели реализацтии мероприятий</t>
  </si>
  <si>
    <t>Всего</t>
  </si>
  <si>
    <t>федеральный бюджет</t>
  </si>
  <si>
    <t>бюджет Пензенской области</t>
  </si>
  <si>
    <t>бюджет Бессоновского района</t>
  </si>
  <si>
    <t>внебюджетные источники</t>
  </si>
  <si>
    <t>в том числе по источникам</t>
  </si>
  <si>
    <t>1.1.2</t>
  </si>
  <si>
    <t>тыс.руб.</t>
  </si>
  <si>
    <t>Всего по задаче1.4</t>
  </si>
  <si>
    <t>Приобретение инвентаря для проведения  профильных смен "Лидер","Спортивная смена" на базе палаточных лагерей</t>
  </si>
  <si>
    <t>Организация отдыха детей в загородных стационарных детских оздоровительных лагерях в каникулярное время за счет субсидий, предоставляемых из бюджета Пензенской облати бюджетам муниципальных районов .(софинансирование из районного бюджета)</t>
  </si>
  <si>
    <t>Организация отдыха детей в  оздоровительных лагерях с дневным пребыванием  в каникулярное время за счет субсидий, предоставляемых из бюджета Пензенской облати бюджетам муниципальных районов. (организация отдыха в лагерях дневного пребывания)</t>
  </si>
  <si>
    <t>Организация трудовой занятости подростков Бессоновского района при общеобразовательных организациях совместно с центром занятости Бессоновского рай она в период летних каникул</t>
  </si>
  <si>
    <t xml:space="preserve">Расходы на обеспечение деятельности  (оказание услуг)  муниципальных учреждений (Детская школа искусств )  в рамках подпрограммы  </t>
  </si>
  <si>
    <t>(тыс. руб.)</t>
  </si>
  <si>
    <t>1.1.1</t>
  </si>
  <si>
    <t>Переход на новые образовательные стандарты</t>
  </si>
  <si>
    <t>Субсидии бюджетным учреждениям в том числе</t>
  </si>
  <si>
    <t>в том числе</t>
  </si>
  <si>
    <t xml:space="preserve">Выплата приемной семье на содержание подопечных детей </t>
  </si>
  <si>
    <t xml:space="preserve">Выплата вознаграждения приемным родителям </t>
  </si>
  <si>
    <t>Выплата семье опекуна на содержание подопечных детей</t>
  </si>
  <si>
    <t>Цель программы: развитие инфраструктуры оздоровления и отдыха детей, совершенствование механизмов и инструментов социальной и психолого-педагогической поддержки детей, формирование здорового образа жизни</t>
  </si>
  <si>
    <t>ВСЕГО по задаче 1.1</t>
  </si>
  <si>
    <t>итого по задаче 1.3</t>
  </si>
  <si>
    <t>3.2.1</t>
  </si>
  <si>
    <t>Организация районных профильных смен "Лидер","Спортивная смена" на базе палаточных лагерей</t>
  </si>
  <si>
    <t>3.1.1</t>
  </si>
  <si>
    <t>3.1.2</t>
  </si>
  <si>
    <t>3.3.1</t>
  </si>
  <si>
    <t>3.3.2</t>
  </si>
  <si>
    <t>3.3.3</t>
  </si>
  <si>
    <t>3.3.4</t>
  </si>
  <si>
    <t>1.2.1</t>
  </si>
  <si>
    <t>1.2.4</t>
  </si>
  <si>
    <t>1.2.5</t>
  </si>
  <si>
    <t>1.3.1</t>
  </si>
  <si>
    <t>3.1.3</t>
  </si>
  <si>
    <t>Всего по подпрограмме 3</t>
  </si>
  <si>
    <t>Всего по подпрограмме 2</t>
  </si>
  <si>
    <t>Итого по подпрограмме 4</t>
  </si>
  <si>
    <t>1.2.6</t>
  </si>
  <si>
    <t>1.2.7</t>
  </si>
  <si>
    <t>1.2.8</t>
  </si>
  <si>
    <t>1.2.9</t>
  </si>
  <si>
    <t>1.2.10</t>
  </si>
  <si>
    <t>1.2.11</t>
  </si>
  <si>
    <t>1.2.12</t>
  </si>
  <si>
    <t>1.3.3</t>
  </si>
  <si>
    <t>1.4.1</t>
  </si>
  <si>
    <t>3.3.5</t>
  </si>
  <si>
    <t>Материально-тенхнческое оснащение и ремонт летних оздоровительных лагерей при муниципальных организациях Бессоновского района</t>
  </si>
  <si>
    <t>Задача 3.1.Увеличение масштабов и повышение качества услуг по организации отдыха и оздоровления детей и подростков в Бессоновском районе</t>
  </si>
  <si>
    <t>Задача 3.2 Развитие и укрепление материальной базы в детских оздоровительных лагерях</t>
  </si>
  <si>
    <t>Задача 3.3 Реализация профильных образовательных программ в учреждениях отдыха и оздоровления детей;</t>
  </si>
  <si>
    <t>Задача 3.4. Обеспечение организованной занятости подростков, проживающих на территории Бессоновского района</t>
  </si>
  <si>
    <t>Задача 4.1 Совершенствование структуры Управления образования и своевременное  осуществление оплаты труда</t>
  </si>
  <si>
    <t>4.1.1</t>
  </si>
  <si>
    <t>Проведение мероприятий направленных на подготовку, участие, поддержку одаренных детей,проведение районных олмпиад по общеобразовательным предметам,научно-практических конференций,творческих конкурсов,сборов,участие в областых мероприятиях.</t>
  </si>
  <si>
    <t>Обеспечение охраны безопасности детей на базе палаточных лагерей.</t>
  </si>
  <si>
    <t>Проведение ГИА</t>
  </si>
  <si>
    <t>Проведение противоклещевых обработок и мероприятий по борьбе с грызунами в ЛТО и палаточных лагерях.</t>
  </si>
  <si>
    <t>Адресные меры социальной поддержки обучащимся дошкольных образовательных организаций - дотации на питание детям из многодетных  малообеспеченных семей и детям инвалидам</t>
  </si>
  <si>
    <t>2.1.1</t>
  </si>
  <si>
    <t>Адресные меры социальной поддержки обучащимся общеобразовательных организаций - дотации на питание школьникам из многодетных  малообеспеченных семей, детям инвалидам и детям с ограниченными возможностями здоровья</t>
  </si>
  <si>
    <t>1.2.3</t>
  </si>
  <si>
    <t>1.3.2.</t>
  </si>
  <si>
    <t xml:space="preserve">Подпрограмма 2. «Исполнение государственных полномочий Пензенской области в сфере образования» </t>
  </si>
  <si>
    <t>2.1.2</t>
  </si>
  <si>
    <t>2.1.3</t>
  </si>
  <si>
    <t>2.1.4</t>
  </si>
  <si>
    <t>Всего по задаче 2.1</t>
  </si>
  <si>
    <t>2.2.1</t>
  </si>
  <si>
    <t>2.2.3</t>
  </si>
  <si>
    <t>Всего по задаче 2.2</t>
  </si>
  <si>
    <t>2.3.1</t>
  </si>
  <si>
    <t>Всего по задаче 2.3</t>
  </si>
  <si>
    <t>2.3.2</t>
  </si>
  <si>
    <t>Подпрограмма 4 "Обеспечение деятельности Управления образования Бессоновского района Пензенской области"</t>
  </si>
  <si>
    <t xml:space="preserve"> Прочая закупка товаров  и услуг для обеспечения  муниципальных нужд</t>
  </si>
  <si>
    <t>Иные закупки товаров, работ и услуг для обеспечения  (муниципальных) нужд( администрирование)</t>
  </si>
  <si>
    <t xml:space="preserve">Задача 1.3. «Развитие системы дополнительного образования детей» </t>
  </si>
  <si>
    <t>1.3.4</t>
  </si>
  <si>
    <t>2.2.5</t>
  </si>
  <si>
    <t>Исполнение отдельных госполномочий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и муниципальных общеобразовательных организаций дополнительного образова</t>
  </si>
  <si>
    <t>Задача 1.2. Развитие системы общего образовпния ,создание условий для равного доступа к качественному образованию детей с ограниченными возможностями , создание единой информационной среды образования района"</t>
  </si>
  <si>
    <t>ВСЕГО ПО ПРОГРАММЕ 1</t>
  </si>
  <si>
    <r>
      <t xml:space="preserve">Расходы на обеспечение деятельности (оказание услуг)  муниципального учреждения </t>
    </r>
    <r>
      <rPr>
        <b/>
        <sz val="9"/>
        <rFont val="Times New Roman"/>
        <family val="1"/>
        <charset val="204"/>
      </rPr>
      <t xml:space="preserve"> ( Центр дополнительного образования детей) </t>
    </r>
    <r>
      <rPr>
        <sz val="9"/>
        <rFont val="Times New Roman"/>
        <family val="1"/>
        <charset val="204"/>
      </rPr>
      <t>в рамках подпрограммы «Развитие дошкольного, общего и дополнительного образования детей» муниципальной программы Бессоновского района</t>
    </r>
  </si>
  <si>
    <r>
      <t xml:space="preserve">Расходы на обеспечение деятельности (оказание услуг)  муниципального учреждения </t>
    </r>
    <r>
      <rPr>
        <b/>
        <sz val="9"/>
        <rFont val="Times New Roman"/>
        <family val="1"/>
        <charset val="204"/>
      </rPr>
      <t xml:space="preserve"> ( ДЮСШ) </t>
    </r>
    <r>
      <rPr>
        <sz val="9"/>
        <rFont val="Times New Roman"/>
        <family val="1"/>
        <charset val="204"/>
      </rPr>
      <t>в рамках подпрограммы «Развитие дошкольного, общего и дополнительного образования детей» муниципальной программы Бессоновского района Пензенской области «Развитие  об</t>
    </r>
  </si>
  <si>
    <r>
      <t>Задача 1.4. «Методическое сопровождение муниципальной программы</t>
    </r>
    <r>
      <rPr>
        <sz val="9"/>
        <rFont val="Times New Roman"/>
        <family val="1"/>
        <charset val="204"/>
      </rPr>
      <t xml:space="preserve">» </t>
    </r>
  </si>
  <si>
    <r>
      <t>Задача 2.1. «Финансовое обеспечение государственных полномочий Пензенской области в сфере дошкольного образования</t>
    </r>
    <r>
      <rPr>
        <sz val="9"/>
        <rFont val="Times New Roman"/>
        <family val="1"/>
        <charset val="204"/>
      </rPr>
      <t xml:space="preserve">»  </t>
    </r>
  </si>
  <si>
    <r>
      <t>Задача 2.2. «Финансовое обеспечение государственных полномочий Пензенской области в сфере общего и дополнительного образования</t>
    </r>
    <r>
      <rPr>
        <sz val="9"/>
        <rFont val="Times New Roman"/>
        <family val="1"/>
        <charset val="204"/>
      </rPr>
      <t xml:space="preserve">»  </t>
    </r>
  </si>
  <si>
    <r>
      <t>Задача 2.3. «Финансовое обеспечение государственных полномочий Пензенской области в сфере опеки и попечительства</t>
    </r>
    <r>
      <rPr>
        <sz val="9"/>
        <rFont val="Times New Roman"/>
        <family val="1"/>
        <charset val="204"/>
      </rPr>
      <t xml:space="preserve">»  </t>
    </r>
  </si>
  <si>
    <r>
      <t>Содержание ребенка в семье опекуна и приемной семье</t>
    </r>
    <r>
      <rPr>
        <sz val="9"/>
        <rFont val="Times New Roman"/>
        <family val="1"/>
        <charset val="204"/>
      </rPr>
      <t>, а также вознаграждение, причитающееся приемному родителю в рамках подпрограммы «Развитие дошкольного, общего и дополнительного образования детей»  муниципальной программы Бессоновского района Пензенской</t>
    </r>
  </si>
  <si>
    <r>
      <t xml:space="preserve"> "Обеспечение деятельности </t>
    </r>
    <r>
      <rPr>
        <b/>
        <sz val="9"/>
        <rFont val="Times New Roman"/>
        <family val="1"/>
        <charset val="204"/>
      </rPr>
      <t>Управления образования</t>
    </r>
    <r>
      <rPr>
        <sz val="9"/>
        <rFont val="Times New Roman"/>
        <family val="1"/>
        <charset val="204"/>
      </rPr>
      <t xml:space="preserve"> Бессоновского района Пензенской области"</t>
    </r>
  </si>
  <si>
    <t>Подпрограмма 1."Развитие муниципальной системы дошкольного образования"</t>
  </si>
  <si>
    <r>
      <t xml:space="preserve">Расходы на обеспечение деятельности (оказание услуг)  муниципальных учреждений </t>
    </r>
    <r>
      <rPr>
        <b/>
        <sz val="9"/>
        <rFont val="Times New Roman"/>
        <family val="1"/>
        <charset val="204"/>
      </rPr>
      <t xml:space="preserve">(детские сады) 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муниципальной программы Бессоновского района Пензенской области «Развит</t>
    </r>
  </si>
  <si>
    <r>
      <t xml:space="preserve">Расходы на обеспечение деятельности (оказание услуг)  муниципальных учреждений </t>
    </r>
    <r>
      <rPr>
        <b/>
        <sz val="9"/>
        <rFont val="Times New Roman"/>
        <family val="1"/>
        <charset val="204"/>
      </rPr>
      <t xml:space="preserve">(школы-детские сады, школы начальные , неполные средние и средние) 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муниципальной прогр</t>
    </r>
  </si>
  <si>
    <r>
      <t xml:space="preserve">Расходы на обеспечение деятельности  (оказание услуг)  муниципальных учреждений </t>
    </r>
    <r>
      <rPr>
        <b/>
        <sz val="9"/>
        <rFont val="Times New Roman"/>
        <family val="1"/>
        <charset val="204"/>
      </rPr>
      <t>(Методический центр</t>
    </r>
    <r>
      <rPr>
        <sz val="9"/>
        <rFont val="Times New Roman"/>
        <family val="1"/>
        <charset val="204"/>
      </rPr>
      <t>)  в рамках подпрограммы  "Мероприятия в сфере образования" муниципальной программы Бессоновского района Пензенской области «Развитие  образования в Бессоно</t>
    </r>
  </si>
  <si>
    <r>
      <t>Компенсация части родительской платы</t>
    </r>
    <r>
      <rPr>
        <sz val="9"/>
        <rFont val="Times New Roman"/>
        <family val="1"/>
        <charset val="204"/>
      </rPr>
      <t xml:space="preserve">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  </t>
    </r>
  </si>
  <si>
    <r>
      <t xml:space="preserve">Исполнение отдельных государственных полномочий в сфере образования по финансированию </t>
    </r>
    <r>
      <rPr>
        <b/>
        <sz val="9"/>
        <rFont val="Times New Roman"/>
        <family val="1"/>
        <charset val="204"/>
      </rPr>
      <t>муниципальных ДОШКОЛЬНЫХ ОБРАЗОВАТЕЛЬНЫХ учреждений.</t>
    </r>
    <r>
      <rPr>
        <sz val="9"/>
        <rFont val="Times New Roman"/>
        <family val="1"/>
        <charset val="204"/>
      </rPr>
      <t xml:space="preserve">   Субсидии бюджетным учреждениям</t>
    </r>
  </si>
  <si>
    <r>
      <t>Предоставление мер с</t>
    </r>
    <r>
      <rPr>
        <b/>
        <sz val="9"/>
        <rFont val="Times New Roman"/>
        <family val="1"/>
        <charset val="204"/>
      </rPr>
      <t>оциальной поддержки педагогическим работникам</t>
    </r>
    <r>
      <rPr>
        <sz val="9"/>
        <rFont val="Times New Roman"/>
        <family val="1"/>
        <charset val="204"/>
      </rPr>
      <t xml:space="preserve"> Пензенской области работающим и проживающим в сельской местности, рабочих поселках (поселках городского типа) на территории Пензенской области, а также педагогическим работникам образовательных организаций</t>
    </r>
  </si>
  <si>
    <r>
      <t xml:space="preserve">Исполнение отдельных государственных полномочий в сфере образования по финансированию муниципальных </t>
    </r>
    <r>
      <rPr>
        <b/>
        <sz val="9"/>
        <rFont val="Times New Roman"/>
        <family val="1"/>
        <charset val="204"/>
      </rPr>
      <t xml:space="preserve">общеобразовательных учреждений </t>
    </r>
    <r>
      <rPr>
        <sz val="9"/>
        <rFont val="Times New Roman"/>
        <family val="1"/>
        <charset val="204"/>
      </rPr>
      <t>(предоставление субсидий бюджетным, автономным учреждениям и иным некоммерческим организациям)    Субсидии бюджетным учрежде</t>
    </r>
  </si>
  <si>
    <r>
      <t xml:space="preserve">Исполнение государственных полномочий по организации и осуществлению </t>
    </r>
    <r>
      <rPr>
        <b/>
        <sz val="9"/>
        <rFont val="Times New Roman"/>
        <family val="1"/>
        <charset val="204"/>
      </rPr>
      <t>деятельности по опеке и попечительству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 муниципальной программы Бессоновского района Пензенской о</t>
    </r>
  </si>
  <si>
    <t>тыс. руб</t>
  </si>
  <si>
    <t>исполнение отдельных гос. полномочий в сфере образования по осуществлению выплат молодым специалтстам</t>
  </si>
  <si>
    <t>т.руб.</t>
  </si>
  <si>
    <t>3.3.6</t>
  </si>
  <si>
    <t>тыс. руб.</t>
  </si>
  <si>
    <t>Меры поддержки в виде дополнительной ежемесячной стипендии студентам ,обучающимся по договорам целевого обучения</t>
  </si>
  <si>
    <t>2.2.6</t>
  </si>
  <si>
    <t>1.1.3</t>
  </si>
  <si>
    <t>Модернизация материальной инфраструктуры образовательных учреждений Бессоновского района Пензенской области (Детские сады)</t>
  </si>
  <si>
    <t>Модернизация материальной инфраструктуры  детских садов, школ</t>
  </si>
  <si>
    <t>Создание системы антитеррористической защищенности муниципальной ифраструктуры</t>
  </si>
  <si>
    <t>1.2.13</t>
  </si>
  <si>
    <t>1.2.14</t>
  </si>
  <si>
    <t>1.2.15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</si>
  <si>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Пензенской области, в части оплаты стоимости условного (минимального) набора продуктов питания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</si>
  <si>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Пензенской области, в части затрат, связанных с приготовлением горячего питания организациями общественного питания образовательных организаций для обслуживания обучающихся</t>
  </si>
  <si>
    <t>2.1.5</t>
  </si>
  <si>
    <r>
      <t>Задача 2.4. Региональный проект «Учитель будущего</t>
    </r>
    <r>
      <rPr>
        <sz val="9"/>
        <rFont val="Times New Roman"/>
        <family val="1"/>
        <charset val="204"/>
      </rPr>
      <t xml:space="preserve">»  </t>
    </r>
  </si>
  <si>
    <t>2.4.1</t>
  </si>
  <si>
    <t>Всего по задаче 2.4</t>
  </si>
  <si>
    <t>Исполнение гос. полномлочий в сфере организации отдыха и оздоровления детей</t>
  </si>
  <si>
    <t>2.2.4</t>
  </si>
  <si>
    <t>2.3.3</t>
  </si>
  <si>
    <t>2.3.4</t>
  </si>
  <si>
    <t>2.3.5</t>
  </si>
  <si>
    <t>1.3.5</t>
  </si>
  <si>
    <t>1.3.6</t>
  </si>
  <si>
    <t>"Обеспечение персонифицированного финансирования дополнительного образования детей в чати предоставления  именных сертификатов"</t>
  </si>
  <si>
    <t xml:space="preserve">"Обеспечение персонифицированного финансирования дополнительного образования детейв части  методическоого и информационного сопровождения" </t>
  </si>
  <si>
    <t>2.2.7</t>
  </si>
  <si>
    <t>Исполнение государственных полномочий по предоставлению денежной компенсации бесплатного двухразового питания обучающихся с ограниченными возможностями здоровья.,осваивающих образовательные программы начального общего, основного общего и среднего общего образования на дому</t>
  </si>
  <si>
    <t>Организация отдыха детей, проживающих на территории Бессоновского района в лагерях труда и отдыха сезонного пребывания на базе муниципальных образовательных организаций Бессоновского района за  счет субсидий,  предоставляемых из бюджета Пензенской облати бюджетам муниципальных районов. (организация отдыха в ЛТО)</t>
  </si>
  <si>
    <t>1.2.2</t>
  </si>
  <si>
    <t>1.4.2</t>
  </si>
  <si>
    <t>1.3.7</t>
  </si>
  <si>
    <t xml:space="preserve">Модернизация материальной инфраструктуры </t>
  </si>
  <si>
    <t>2.3.6</t>
  </si>
  <si>
    <t>Денежная компенсация для приобретения продуктов питания, одежды, обуви и т.д.</t>
  </si>
  <si>
    <t>Начальник Управления образования Бессоновского района Пензенской области</t>
  </si>
  <si>
    <t>Назарова С.Н.</t>
  </si>
  <si>
    <t>исполнитель Холюкова Ю.Ф.</t>
  </si>
  <si>
    <t>(84140) 25-646</t>
  </si>
  <si>
    <r>
      <t xml:space="preserve">Ежемесячное денежное вознаграждение за </t>
    </r>
    <r>
      <rPr>
        <b/>
        <sz val="9"/>
        <rFont val="Times New Roman"/>
        <family val="1"/>
        <charset val="204"/>
      </rPr>
      <t xml:space="preserve">классное руководство </t>
    </r>
    <r>
      <rPr>
        <sz val="9"/>
        <rFont val="Times New Roman"/>
        <family val="1"/>
        <charset val="204"/>
      </rPr>
      <t>педагогическим работникам государственных и муниципальных общеобразовательных организаций</t>
    </r>
  </si>
  <si>
    <r>
      <t xml:space="preserve">Исполнение отдельных госполномочий в сфере образования по осуществлению денежных выплат </t>
    </r>
    <r>
      <rPr>
        <b/>
        <sz val="9"/>
        <color theme="1"/>
        <rFont val="Times New Roman"/>
        <family val="1"/>
        <charset val="204"/>
      </rPr>
      <t xml:space="preserve">молодым специалистам </t>
    </r>
    <r>
      <rPr>
        <sz val="9"/>
        <color theme="1"/>
        <rFont val="Times New Roman"/>
        <family val="1"/>
        <charset val="204"/>
      </rPr>
      <t xml:space="preserve">(педагогическим работникам) </t>
    </r>
    <r>
      <rPr>
        <b/>
        <sz val="9"/>
        <color theme="1"/>
        <rFont val="Times New Roman"/>
        <family val="1"/>
        <charset val="204"/>
      </rPr>
      <t xml:space="preserve">муниципальных общеобразовательных организаций  </t>
    </r>
    <r>
      <rPr>
        <sz val="9"/>
        <color theme="1"/>
        <rFont val="Times New Roman"/>
        <family val="1"/>
        <charset val="204"/>
      </rPr>
      <t>дополнительного образования в сфере культуры</t>
    </r>
  </si>
  <si>
    <r>
      <t xml:space="preserve">Исполнение отдельных государственных полномочий по осуществлению денежных выплат </t>
    </r>
    <r>
      <rPr>
        <b/>
        <sz val="9"/>
        <rFont val="Times New Roman"/>
        <family val="1"/>
        <charset val="204"/>
      </rPr>
      <t xml:space="preserve">молодым специалистам </t>
    </r>
    <r>
      <rPr>
        <sz val="9"/>
        <rFont val="Times New Roman"/>
        <family val="1"/>
        <charset val="204"/>
      </rPr>
      <t xml:space="preserve">(педагогическим работникам) муниципальных образовательных организаций </t>
    </r>
    <r>
      <rPr>
        <b/>
        <sz val="9"/>
        <rFont val="Times New Roman"/>
        <family val="1"/>
        <charset val="204"/>
      </rPr>
      <t>дополнительного образования</t>
    </r>
    <r>
      <rPr>
        <sz val="9"/>
        <rFont val="Times New Roman"/>
        <family val="1"/>
        <charset val="204"/>
      </rPr>
      <t xml:space="preserve"> в сфере культуры</t>
    </r>
  </si>
  <si>
    <r>
      <t>Исполнение отдельных государственных полномочий  в сфере образования по осуществлению денежных выплат</t>
    </r>
    <r>
      <rPr>
        <b/>
        <sz val="9"/>
        <rFont val="Times New Roman"/>
        <family val="1"/>
        <charset val="204"/>
      </rPr>
      <t xml:space="preserve"> молодым специалистам </t>
    </r>
    <r>
      <rPr>
        <sz val="9"/>
        <rFont val="Times New Roman"/>
        <family val="1"/>
        <charset val="204"/>
      </rPr>
      <t xml:space="preserve">(педагогическим работникам) муниципальных образовательных организаций и организаций дополнительного образования </t>
    </r>
  </si>
  <si>
    <t>Приложение № 10                                                                                                     к Порядку разработки и реализации муниципальных программ Бессоновского района Пензенской области</t>
  </si>
  <si>
    <t>план на 2022год</t>
  </si>
  <si>
    <t>факт за 2022год</t>
  </si>
  <si>
    <t>факт за 2022 год</t>
  </si>
  <si>
    <t>план на 2022 год</t>
  </si>
  <si>
    <t>Отчет  об исполнении мероприятий муниципальной программы Бессоновского района Пензенской области  "Развитие образования в Бессоновском районе Пензенской области "                 за 2 квартал 2022 года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</si>
</sst>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0.0"/>
  </numFmts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4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7" fillId="0" borderId="0" applyFont="0" applyFill="0" applyBorder="0" applyAlignment="0" applyProtection="0"/>
  </cellStyleXfs>
  <cellXfs count="161">
    <xf numFmtId="0" fontId="0" fillId="0" borderId="0" xfId="0"/>
    <xf numFmtId="0" fontId="0" fillId="2" borderId="0" xfId="0" applyFill="1"/>
    <xf numFmtId="0" fontId="3" fillId="2" borderId="0" xfId="0" applyFont="1" applyFill="1"/>
    <xf numFmtId="0" fontId="5" fillId="2" borderId="6" xfId="1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/>
    </xf>
    <xf numFmtId="49" fontId="5" fillId="2" borderId="2" xfId="1" applyNumberFormat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 vertical="center" wrapText="1"/>
    </xf>
    <xf numFmtId="0" fontId="9" fillId="2" borderId="0" xfId="0" applyFont="1" applyFill="1"/>
    <xf numFmtId="0" fontId="10" fillId="2" borderId="0" xfId="0" applyFont="1" applyFill="1"/>
    <xf numFmtId="49" fontId="5" fillId="2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0" fontId="4" fillId="2" borderId="1" xfId="0" applyFont="1" applyFill="1" applyBorder="1"/>
    <xf numFmtId="0" fontId="4" fillId="2" borderId="9" xfId="0" applyFont="1" applyFill="1" applyBorder="1"/>
    <xf numFmtId="0" fontId="4" fillId="2" borderId="10" xfId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/>
    <xf numFmtId="0" fontId="4" fillId="2" borderId="14" xfId="0" applyFont="1" applyFill="1" applyBorder="1" applyAlignment="1"/>
    <xf numFmtId="0" fontId="4" fillId="2" borderId="3" xfId="0" applyFont="1" applyFill="1" applyBorder="1" applyAlignment="1"/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/>
    <xf numFmtId="0" fontId="5" fillId="2" borderId="1" xfId="0" applyFont="1" applyFill="1" applyBorder="1"/>
    <xf numFmtId="165" fontId="5" fillId="2" borderId="1" xfId="0" applyNumberFormat="1" applyFont="1" applyFill="1" applyBorder="1"/>
    <xf numFmtId="2" fontId="4" fillId="2" borderId="1" xfId="0" applyNumberFormat="1" applyFont="1" applyFill="1" applyBorder="1"/>
    <xf numFmtId="2" fontId="5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/>
    <xf numFmtId="0" fontId="11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wrapText="1"/>
    </xf>
    <xf numFmtId="0" fontId="10" fillId="2" borderId="1" xfId="0" applyFont="1" applyFill="1" applyBorder="1"/>
    <xf numFmtId="2" fontId="4" fillId="2" borderId="14" xfId="0" applyNumberFormat="1" applyFont="1" applyFill="1" applyBorder="1" applyAlignment="1"/>
    <xf numFmtId="2" fontId="4" fillId="2" borderId="3" xfId="0" applyNumberFormat="1" applyFont="1" applyFill="1" applyBorder="1" applyAlignment="1"/>
    <xf numFmtId="2" fontId="4" fillId="2" borderId="2" xfId="0" applyNumberFormat="1" applyFont="1" applyFill="1" applyBorder="1" applyAlignment="1"/>
    <xf numFmtId="0" fontId="4" fillId="2" borderId="10" xfId="1" applyFont="1" applyFill="1" applyBorder="1" applyAlignment="1">
      <alignment horizontal="center" wrapText="1"/>
    </xf>
    <xf numFmtId="0" fontId="16" fillId="2" borderId="0" xfId="0" applyFont="1" applyFill="1"/>
    <xf numFmtId="0" fontId="4" fillId="2" borderId="2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top" wrapText="1"/>
    </xf>
    <xf numFmtId="2" fontId="4" fillId="2" borderId="9" xfId="1" applyNumberFormat="1" applyFont="1" applyFill="1" applyBorder="1" applyAlignment="1">
      <alignment horizontal="center" vertical="center" wrapText="1"/>
    </xf>
    <xf numFmtId="14" fontId="4" fillId="2" borderId="2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0" fillId="2" borderId="0" xfId="0" applyFont="1" applyFill="1"/>
    <xf numFmtId="2" fontId="4" fillId="2" borderId="2" xfId="1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/>
    <xf numFmtId="4" fontId="4" fillId="2" borderId="14" xfId="0" applyNumberFormat="1" applyFont="1" applyFill="1" applyBorder="1" applyAlignment="1"/>
    <xf numFmtId="4" fontId="4" fillId="2" borderId="3" xfId="0" applyNumberFormat="1" applyFont="1" applyFill="1" applyBorder="1" applyAlignment="1"/>
    <xf numFmtId="4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/>
    <xf numFmtId="4" fontId="4" fillId="2" borderId="1" xfId="0" applyNumberFormat="1" applyFont="1" applyFill="1" applyBorder="1"/>
    <xf numFmtId="0" fontId="6" fillId="2" borderId="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/>
    </xf>
    <xf numFmtId="4" fontId="8" fillId="2" borderId="2" xfId="0" applyNumberFormat="1" applyFont="1" applyFill="1" applyBorder="1" applyAlignment="1">
      <alignment horizontal="center"/>
    </xf>
    <xf numFmtId="4" fontId="5" fillId="2" borderId="1" xfId="0" applyNumberFormat="1" applyFont="1" applyFill="1" applyBorder="1"/>
    <xf numFmtId="4" fontId="12" fillId="2" borderId="1" xfId="0" applyNumberFormat="1" applyFont="1" applyFill="1" applyBorder="1"/>
    <xf numFmtId="4" fontId="10" fillId="2" borderId="1" xfId="0" applyNumberFormat="1" applyFont="1" applyFill="1" applyBorder="1"/>
    <xf numFmtId="4" fontId="5" fillId="2" borderId="1" xfId="0" applyNumberFormat="1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14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top" wrapText="1"/>
    </xf>
    <xf numFmtId="49" fontId="4" fillId="2" borderId="2" xfId="1" applyNumberFormat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3" fontId="10" fillId="2" borderId="0" xfId="0" applyNumberFormat="1" applyFont="1" applyFill="1"/>
    <xf numFmtId="4" fontId="0" fillId="2" borderId="0" xfId="0" applyNumberFormat="1" applyFill="1"/>
    <xf numFmtId="0" fontId="4" fillId="2" borderId="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4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right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165" fontId="4" fillId="2" borderId="2" xfId="0" applyNumberFormat="1" applyFont="1" applyFill="1" applyBorder="1" applyAlignment="1">
      <alignment horizontal="center"/>
    </xf>
    <xf numFmtId="165" fontId="4" fillId="2" borderId="14" xfId="0" applyNumberFormat="1" applyFont="1" applyFill="1" applyBorder="1" applyAlignment="1">
      <alignment horizontal="center"/>
    </xf>
    <xf numFmtId="165" fontId="4" fillId="2" borderId="3" xfId="0" applyNumberFormat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4" fillId="2" borderId="14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49" fontId="4" fillId="2" borderId="2" xfId="1" applyNumberFormat="1" applyFont="1" applyFill="1" applyBorder="1" applyAlignment="1">
      <alignment horizontal="center"/>
    </xf>
    <xf numFmtId="49" fontId="4" fillId="2" borderId="14" xfId="1" applyNumberFormat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4" fontId="13" fillId="2" borderId="2" xfId="2" applyNumberFormat="1" applyFont="1" applyFill="1" applyBorder="1" applyAlignment="1">
      <alignment horizontal="center"/>
    </xf>
    <xf numFmtId="4" fontId="13" fillId="2" borderId="14" xfId="2" applyNumberFormat="1" applyFont="1" applyFill="1" applyBorder="1" applyAlignment="1">
      <alignment horizontal="center"/>
    </xf>
    <xf numFmtId="4" fontId="13" fillId="2" borderId="3" xfId="2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 wrapText="1"/>
    </xf>
    <xf numFmtId="0" fontId="4" fillId="2" borderId="7" xfId="1" applyFont="1" applyFill="1" applyBorder="1" applyAlignment="1">
      <alignment horizontal="center" wrapText="1"/>
    </xf>
    <xf numFmtId="0" fontId="4" fillId="2" borderId="8" xfId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 vertical="top" wrapText="1"/>
    </xf>
    <xf numFmtId="0" fontId="4" fillId="2" borderId="13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49" fontId="4" fillId="2" borderId="9" xfId="1" applyNumberFormat="1" applyFont="1" applyFill="1" applyBorder="1" applyAlignment="1">
      <alignment horizontal="center"/>
    </xf>
    <xf numFmtId="49" fontId="4" fillId="2" borderId="13" xfId="1" applyNumberFormat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49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4" fillId="2" borderId="9" xfId="1" applyNumberFormat="1" applyFont="1" applyFill="1" applyBorder="1" applyAlignment="1">
      <alignment horizontal="center" vertical="center" wrapText="1"/>
    </xf>
    <xf numFmtId="49" fontId="4" fillId="2" borderId="13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4" fillId="2" borderId="14" xfId="1" applyNumberFormat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</cellXfs>
  <cellStyles count="3">
    <cellStyle name="Обычный" xfId="0" builtinId="0"/>
    <cellStyle name="Обычный_Лист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174"/>
  <sheetViews>
    <sheetView tabSelected="1" view="pageBreakPreview" topLeftCell="A7" zoomScale="90" zoomScaleNormal="80" zoomScaleSheetLayoutView="90" workbookViewId="0">
      <selection activeCell="C7" sqref="C7:N9"/>
    </sheetView>
  </sheetViews>
  <sheetFormatPr defaultRowHeight="15"/>
  <cols>
    <col min="1" max="1" width="5.140625" style="1" customWidth="1"/>
    <col min="2" max="2" width="19.85546875" style="1" customWidth="1"/>
    <col min="3" max="3" width="5.140625" style="1" customWidth="1"/>
    <col min="4" max="4" width="11.28515625" style="1" customWidth="1"/>
    <col min="5" max="5" width="11" style="1" customWidth="1"/>
    <col min="6" max="6" width="9.140625" style="1" customWidth="1"/>
    <col min="7" max="7" width="10.42578125" style="1" customWidth="1"/>
    <col min="8" max="8" width="10.5703125" style="1" customWidth="1"/>
    <col min="9" max="9" width="10.42578125" style="1" customWidth="1"/>
    <col min="10" max="10" width="11.42578125" style="1" customWidth="1"/>
    <col min="11" max="11" width="10.85546875" style="1" customWidth="1"/>
    <col min="12" max="12" width="7.140625" style="1" customWidth="1"/>
    <col min="13" max="13" width="10.7109375" style="1" customWidth="1"/>
    <col min="14" max="14" width="10.85546875" style="1" customWidth="1"/>
    <col min="15" max="15" width="9.140625" style="1" customWidth="1"/>
    <col min="16" max="16" width="10.28515625" style="1" customWidth="1"/>
    <col min="17" max="17" width="11.28515625" style="1" customWidth="1"/>
    <col min="18" max="18" width="7.85546875" style="1" customWidth="1"/>
    <col min="19" max="19" width="4.7109375" style="1" customWidth="1"/>
    <col min="20" max="20" width="6.5703125" style="1" customWidth="1"/>
    <col min="21" max="21" width="4.85546875" style="1" customWidth="1"/>
  </cols>
  <sheetData>
    <row r="2" spans="1:21">
      <c r="N2" s="87" t="s">
        <v>164</v>
      </c>
      <c r="O2" s="87"/>
      <c r="P2" s="87"/>
      <c r="Q2" s="87"/>
      <c r="R2" s="87"/>
      <c r="S2" s="87"/>
      <c r="T2" s="87"/>
      <c r="U2" s="87"/>
    </row>
    <row r="3" spans="1:21">
      <c r="N3" s="87"/>
      <c r="O3" s="87"/>
      <c r="P3" s="87"/>
      <c r="Q3" s="87"/>
      <c r="R3" s="87"/>
      <c r="S3" s="87"/>
      <c r="T3" s="87"/>
      <c r="U3" s="87"/>
    </row>
    <row r="4" spans="1:21">
      <c r="N4" s="87"/>
      <c r="O4" s="87"/>
      <c r="P4" s="87"/>
      <c r="Q4" s="87"/>
      <c r="R4" s="87"/>
      <c r="S4" s="87"/>
      <c r="T4" s="87"/>
      <c r="U4" s="87"/>
    </row>
    <row r="5" spans="1:21">
      <c r="M5" s="12"/>
      <c r="N5" s="87"/>
      <c r="O5" s="87"/>
      <c r="P5" s="87"/>
      <c r="Q5" s="87"/>
      <c r="R5" s="87"/>
      <c r="S5" s="87"/>
      <c r="T5" s="87"/>
      <c r="U5" s="87"/>
    </row>
    <row r="6" spans="1:21">
      <c r="M6" s="12"/>
      <c r="N6" s="87"/>
      <c r="O6" s="87"/>
      <c r="P6" s="87"/>
      <c r="Q6" s="87"/>
      <c r="R6" s="87"/>
      <c r="S6" s="87"/>
      <c r="T6" s="87"/>
      <c r="U6" s="87"/>
    </row>
    <row r="7" spans="1:21" ht="18.75">
      <c r="C7" s="86" t="s">
        <v>169</v>
      </c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2"/>
      <c r="P7" s="43"/>
    </row>
    <row r="8" spans="1:21" ht="18.75"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2"/>
      <c r="P8" s="43"/>
    </row>
    <row r="9" spans="1:21" ht="18.75"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2"/>
      <c r="P9" s="43"/>
    </row>
    <row r="10" spans="1:21" ht="18.75">
      <c r="C10" s="12"/>
      <c r="D10" s="11"/>
      <c r="E10" s="11"/>
      <c r="F10" s="11"/>
      <c r="G10" s="11"/>
      <c r="H10" s="11"/>
      <c r="I10" s="11"/>
      <c r="J10" s="11"/>
      <c r="K10" s="11"/>
      <c r="L10" s="11"/>
      <c r="M10" s="11" t="s">
        <v>28</v>
      </c>
      <c r="N10" s="11"/>
      <c r="O10" s="2"/>
      <c r="P10" s="43"/>
    </row>
    <row r="11" spans="1:21">
      <c r="A11" s="117" t="s">
        <v>9</v>
      </c>
      <c r="B11" s="117" t="s">
        <v>10</v>
      </c>
      <c r="C11" s="121" t="s">
        <v>13</v>
      </c>
      <c r="D11" s="122"/>
      <c r="E11" s="122"/>
      <c r="F11" s="123"/>
      <c r="G11" s="121" t="s">
        <v>14</v>
      </c>
      <c r="H11" s="122"/>
      <c r="I11" s="123"/>
      <c r="J11" s="117" t="s">
        <v>19</v>
      </c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</row>
    <row r="12" spans="1:21" ht="39" customHeight="1">
      <c r="A12" s="117"/>
      <c r="B12" s="117"/>
      <c r="C12" s="124"/>
      <c r="D12" s="125"/>
      <c r="E12" s="125"/>
      <c r="F12" s="126"/>
      <c r="G12" s="124"/>
      <c r="H12" s="125"/>
      <c r="I12" s="126"/>
      <c r="J12" s="127" t="s">
        <v>15</v>
      </c>
      <c r="K12" s="127"/>
      <c r="L12" s="127"/>
      <c r="M12" s="128" t="s">
        <v>16</v>
      </c>
      <c r="N12" s="129"/>
      <c r="O12" s="130"/>
      <c r="P12" s="127" t="s">
        <v>17</v>
      </c>
      <c r="Q12" s="127"/>
      <c r="R12" s="127"/>
      <c r="S12" s="127" t="s">
        <v>18</v>
      </c>
      <c r="T12" s="127"/>
      <c r="U12" s="127"/>
    </row>
    <row r="13" spans="1:21" ht="48">
      <c r="A13" s="15"/>
      <c r="B13" s="15"/>
      <c r="C13" s="78" t="s">
        <v>11</v>
      </c>
      <c r="D13" s="78" t="s">
        <v>165</v>
      </c>
      <c r="E13" s="78" t="s">
        <v>166</v>
      </c>
      <c r="F13" s="78" t="s">
        <v>12</v>
      </c>
      <c r="G13" s="78" t="s">
        <v>165</v>
      </c>
      <c r="H13" s="78" t="s">
        <v>167</v>
      </c>
      <c r="I13" s="78" t="s">
        <v>12</v>
      </c>
      <c r="J13" s="78" t="s">
        <v>168</v>
      </c>
      <c r="K13" s="78" t="s">
        <v>167</v>
      </c>
      <c r="L13" s="78" t="s">
        <v>12</v>
      </c>
      <c r="M13" s="78" t="s">
        <v>168</v>
      </c>
      <c r="N13" s="78" t="s">
        <v>167</v>
      </c>
      <c r="O13" s="78" t="s">
        <v>12</v>
      </c>
      <c r="P13" s="78" t="s">
        <v>168</v>
      </c>
      <c r="Q13" s="78" t="s">
        <v>167</v>
      </c>
      <c r="R13" s="78" t="s">
        <v>12</v>
      </c>
      <c r="S13" s="78" t="s">
        <v>168</v>
      </c>
      <c r="T13" s="78" t="s">
        <v>167</v>
      </c>
      <c r="U13" s="78" t="s">
        <v>12</v>
      </c>
    </row>
    <row r="14" spans="1:21">
      <c r="A14" s="15">
        <v>1</v>
      </c>
      <c r="B14" s="77">
        <v>2</v>
      </c>
      <c r="C14" s="78">
        <v>3</v>
      </c>
      <c r="D14" s="78">
        <v>4</v>
      </c>
      <c r="E14" s="78">
        <v>5</v>
      </c>
      <c r="F14" s="78">
        <v>6</v>
      </c>
      <c r="G14" s="78">
        <v>7</v>
      </c>
      <c r="H14" s="78">
        <v>8</v>
      </c>
      <c r="I14" s="78">
        <v>9</v>
      </c>
      <c r="J14" s="78">
        <v>10</v>
      </c>
      <c r="K14" s="78">
        <v>11</v>
      </c>
      <c r="L14" s="78">
        <v>12</v>
      </c>
      <c r="M14" s="78">
        <v>13</v>
      </c>
      <c r="N14" s="78">
        <v>14</v>
      </c>
      <c r="O14" s="78">
        <v>15</v>
      </c>
      <c r="P14" s="78">
        <v>16</v>
      </c>
      <c r="Q14" s="78">
        <v>17</v>
      </c>
      <c r="R14" s="78">
        <v>18</v>
      </c>
      <c r="S14" s="78">
        <v>19</v>
      </c>
      <c r="T14" s="78">
        <v>20</v>
      </c>
      <c r="U14" s="78">
        <v>21</v>
      </c>
    </row>
    <row r="15" spans="1:21">
      <c r="A15" s="16"/>
      <c r="B15" s="158" t="s">
        <v>109</v>
      </c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60"/>
    </row>
    <row r="16" spans="1:21">
      <c r="A16" s="145" t="s">
        <v>29</v>
      </c>
      <c r="B16" s="134" t="s">
        <v>110</v>
      </c>
      <c r="C16" s="108" t="s">
        <v>21</v>
      </c>
      <c r="D16" s="99">
        <f>G16</f>
        <v>31608.670000000002</v>
      </c>
      <c r="E16" s="99">
        <f>H16</f>
        <v>16848.169999999998</v>
      </c>
      <c r="F16" s="99">
        <f>E16/D16*100</f>
        <v>53.30236925501768</v>
      </c>
      <c r="G16" s="99">
        <f>J16+M16+P16</f>
        <v>31608.670000000002</v>
      </c>
      <c r="H16" s="99">
        <f>K16+N16+Q16</f>
        <v>16848.169999999998</v>
      </c>
      <c r="I16" s="99">
        <f>H16/G16*100</f>
        <v>53.30236925501768</v>
      </c>
      <c r="J16" s="99"/>
      <c r="K16" s="99"/>
      <c r="L16" s="99"/>
      <c r="M16" s="99">
        <v>3631.9</v>
      </c>
      <c r="N16" s="99">
        <v>1848.34</v>
      </c>
      <c r="O16" s="99">
        <f>N16/M16*100</f>
        <v>50.891819708692424</v>
      </c>
      <c r="P16" s="99">
        <f>27117.97+858.8</f>
        <v>27976.77</v>
      </c>
      <c r="Q16" s="99">
        <f>14593.45+406.38</f>
        <v>14999.83</v>
      </c>
      <c r="R16" s="99">
        <f>Q16/P16*100</f>
        <v>53.615302981723765</v>
      </c>
      <c r="S16" s="99"/>
      <c r="T16" s="99"/>
      <c r="U16" s="99"/>
    </row>
    <row r="17" spans="1:21">
      <c r="A17" s="146"/>
      <c r="B17" s="135"/>
      <c r="C17" s="109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</row>
    <row r="18" spans="1:21">
      <c r="A18" s="146"/>
      <c r="B18" s="135"/>
      <c r="C18" s="109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</row>
    <row r="19" spans="1:21">
      <c r="A19" s="146"/>
      <c r="B19" s="135"/>
      <c r="C19" s="109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</row>
    <row r="20" spans="1:21">
      <c r="A20" s="146"/>
      <c r="B20" s="135"/>
      <c r="C20" s="109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</row>
    <row r="21" spans="1:21">
      <c r="A21" s="146"/>
      <c r="B21" s="135"/>
      <c r="C21" s="109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</row>
    <row r="22" spans="1:21">
      <c r="A22" s="146"/>
      <c r="B22" s="135"/>
      <c r="C22" s="109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</row>
    <row r="23" spans="1:21" ht="52.5" customHeight="1">
      <c r="A23" s="147"/>
      <c r="B23" s="136"/>
      <c r="C23" s="110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</row>
    <row r="24" spans="1:21">
      <c r="A24" s="150" t="s">
        <v>20</v>
      </c>
      <c r="B24" s="132" t="s">
        <v>76</v>
      </c>
      <c r="C24" s="108" t="s">
        <v>21</v>
      </c>
      <c r="D24" s="99">
        <f>G24</f>
        <v>750.8</v>
      </c>
      <c r="E24" s="99">
        <f>H24</f>
        <v>197.93</v>
      </c>
      <c r="F24" s="99">
        <f>E24/D24*100</f>
        <v>26.362546616941927</v>
      </c>
      <c r="G24" s="99">
        <f t="shared" ref="G24" si="0">J24+M24+P24</f>
        <v>750.8</v>
      </c>
      <c r="H24" s="99">
        <f t="shared" ref="H24" si="1">K24+N24+Q24</f>
        <v>197.93</v>
      </c>
      <c r="I24" s="99">
        <f t="shared" ref="I24" si="2">H24/G24*100</f>
        <v>26.362546616941927</v>
      </c>
      <c r="J24" s="99"/>
      <c r="K24" s="99"/>
      <c r="L24" s="99"/>
      <c r="M24" s="99"/>
      <c r="N24" s="99"/>
      <c r="O24" s="99"/>
      <c r="P24" s="99">
        <v>750.8</v>
      </c>
      <c r="Q24" s="99">
        <v>197.93</v>
      </c>
      <c r="R24" s="99">
        <f>Q24/P24*100</f>
        <v>26.362546616941927</v>
      </c>
      <c r="S24" s="99"/>
      <c r="T24" s="99"/>
      <c r="U24" s="99"/>
    </row>
    <row r="25" spans="1:21">
      <c r="A25" s="151"/>
      <c r="B25" s="132"/>
      <c r="C25" s="109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</row>
    <row r="26" spans="1:21">
      <c r="A26" s="151"/>
      <c r="B26" s="132"/>
      <c r="C26" s="109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</row>
    <row r="27" spans="1:21">
      <c r="A27" s="151"/>
      <c r="B27" s="132"/>
      <c r="C27" s="109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</row>
    <row r="28" spans="1:21">
      <c r="A28" s="151"/>
      <c r="B28" s="132"/>
      <c r="C28" s="109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</row>
    <row r="29" spans="1:21">
      <c r="A29" s="151"/>
      <c r="B29" s="132"/>
      <c r="C29" s="109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</row>
    <row r="30" spans="1:21">
      <c r="A30" s="151"/>
      <c r="B30" s="132"/>
      <c r="C30" s="109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</row>
    <row r="31" spans="1:21">
      <c r="A31" s="152"/>
      <c r="B31" s="132"/>
      <c r="C31" s="110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</row>
    <row r="32" spans="1:21">
      <c r="A32" s="150" t="s">
        <v>125</v>
      </c>
      <c r="B32" s="132" t="s">
        <v>126</v>
      </c>
      <c r="C32" s="108" t="s">
        <v>21</v>
      </c>
      <c r="D32" s="99">
        <f>G32</f>
        <v>0</v>
      </c>
      <c r="E32" s="99">
        <f>H32</f>
        <v>0</v>
      </c>
      <c r="F32" s="99">
        <v>0</v>
      </c>
      <c r="G32" s="99">
        <f t="shared" ref="G32" si="3">J32+M32+P32</f>
        <v>0</v>
      </c>
      <c r="H32" s="99">
        <f t="shared" ref="H32" si="4">K32+N32+Q32</f>
        <v>0</v>
      </c>
      <c r="I32" s="99">
        <v>0</v>
      </c>
      <c r="J32" s="99"/>
      <c r="K32" s="99"/>
      <c r="L32" s="99"/>
      <c r="M32" s="99"/>
      <c r="N32" s="99"/>
      <c r="O32" s="99"/>
      <c r="P32" s="99">
        <v>0</v>
      </c>
      <c r="Q32" s="99">
        <v>0</v>
      </c>
      <c r="R32" s="99">
        <v>0</v>
      </c>
      <c r="S32" s="99"/>
      <c r="T32" s="99"/>
      <c r="U32" s="99"/>
    </row>
    <row r="33" spans="1:21">
      <c r="A33" s="151"/>
      <c r="B33" s="132"/>
      <c r="C33" s="109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</row>
    <row r="34" spans="1:21">
      <c r="A34" s="151"/>
      <c r="B34" s="132"/>
      <c r="C34" s="109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</row>
    <row r="35" spans="1:21">
      <c r="A35" s="151"/>
      <c r="B35" s="132"/>
      <c r="C35" s="109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</row>
    <row r="36" spans="1:21">
      <c r="A36" s="151"/>
      <c r="B36" s="132"/>
      <c r="C36" s="109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</row>
    <row r="37" spans="1:21">
      <c r="A37" s="151"/>
      <c r="B37" s="132"/>
      <c r="C37" s="109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</row>
    <row r="38" spans="1:21">
      <c r="A38" s="151"/>
      <c r="B38" s="132"/>
      <c r="C38" s="109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</row>
    <row r="39" spans="1:21">
      <c r="A39" s="152"/>
      <c r="B39" s="132"/>
      <c r="C39" s="110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</row>
    <row r="40" spans="1:21">
      <c r="A40" s="68"/>
      <c r="B40" s="17"/>
      <c r="C40" s="64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</row>
    <row r="41" spans="1:21">
      <c r="A41" s="143" t="s">
        <v>37</v>
      </c>
      <c r="B41" s="144"/>
      <c r="C41" s="15" t="s">
        <v>21</v>
      </c>
      <c r="D41" s="52">
        <f>D32+D24+D16</f>
        <v>32359.47</v>
      </c>
      <c r="E41" s="52">
        <f>E32+E24+E16</f>
        <v>17046.099999999999</v>
      </c>
      <c r="F41" s="52">
        <f>E41/D41*100</f>
        <v>52.677315172343661</v>
      </c>
      <c r="G41" s="52">
        <f>G32+G24+G16</f>
        <v>32359.47</v>
      </c>
      <c r="H41" s="52">
        <f>H32+H24+H16</f>
        <v>17046.099999999999</v>
      </c>
      <c r="I41" s="52">
        <f>H41/G41*100</f>
        <v>52.677315172343661</v>
      </c>
      <c r="J41" s="52">
        <f t="shared" ref="J41:U41" si="5">J16+J24</f>
        <v>0</v>
      </c>
      <c r="K41" s="52">
        <f t="shared" si="5"/>
        <v>0</v>
      </c>
      <c r="L41" s="52">
        <f t="shared" si="5"/>
        <v>0</v>
      </c>
      <c r="M41" s="52">
        <f t="shared" si="5"/>
        <v>3631.9</v>
      </c>
      <c r="N41" s="52">
        <f t="shared" si="5"/>
        <v>1848.34</v>
      </c>
      <c r="O41" s="52">
        <f t="shared" si="5"/>
        <v>50.891819708692424</v>
      </c>
      <c r="P41" s="52">
        <f>P32+P24+P16</f>
        <v>28727.57</v>
      </c>
      <c r="Q41" s="52">
        <f>Q32+Q24+Q16</f>
        <v>15197.76</v>
      </c>
      <c r="R41" s="52">
        <f>Q41/P41*100</f>
        <v>52.90304749061616</v>
      </c>
      <c r="S41" s="52">
        <f t="shared" si="5"/>
        <v>0</v>
      </c>
      <c r="T41" s="52">
        <f t="shared" si="5"/>
        <v>0</v>
      </c>
      <c r="U41" s="52">
        <f t="shared" si="5"/>
        <v>0</v>
      </c>
    </row>
    <row r="42" spans="1:21" ht="32.25" customHeight="1">
      <c r="A42" s="3"/>
      <c r="B42" s="156" t="s">
        <v>99</v>
      </c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7"/>
    </row>
    <row r="43" spans="1:21">
      <c r="A43" s="153" t="s">
        <v>30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5"/>
    </row>
    <row r="44" spans="1:21" s="1" customFormat="1" ht="62.25" customHeight="1">
      <c r="A44" s="69" t="s">
        <v>47</v>
      </c>
      <c r="B44" s="67" t="s">
        <v>111</v>
      </c>
      <c r="C44" s="63" t="s">
        <v>21</v>
      </c>
      <c r="D44" s="61">
        <f>G44</f>
        <v>39143.32</v>
      </c>
      <c r="E44" s="61">
        <f>H44</f>
        <v>21645.32</v>
      </c>
      <c r="F44" s="61">
        <f>E44/D44*100</f>
        <v>55.297608889588311</v>
      </c>
      <c r="G44" s="61">
        <f>J44+M44+P44</f>
        <v>39143.32</v>
      </c>
      <c r="H44" s="61">
        <f>K44+N44+Q44</f>
        <v>21645.32</v>
      </c>
      <c r="I44" s="61">
        <f t="shared" ref="I44" si="6">H44/G44*100</f>
        <v>55.297608889588311</v>
      </c>
      <c r="J44" s="61"/>
      <c r="K44" s="61"/>
      <c r="L44" s="61"/>
      <c r="M44" s="61"/>
      <c r="N44" s="61"/>
      <c r="O44" s="61"/>
      <c r="P44" s="61">
        <v>39143.32</v>
      </c>
      <c r="Q44" s="61">
        <v>21645.32</v>
      </c>
      <c r="R44" s="61">
        <f>Q44/P44*100</f>
        <v>55.297608889588311</v>
      </c>
      <c r="S44" s="61"/>
      <c r="T44" s="79"/>
      <c r="U44" s="79"/>
    </row>
    <row r="45" spans="1:21" s="1" customFormat="1" ht="61.5" customHeight="1">
      <c r="A45" s="148" t="s">
        <v>150</v>
      </c>
      <c r="B45" s="131" t="s">
        <v>0</v>
      </c>
      <c r="C45" s="73" t="s">
        <v>21</v>
      </c>
      <c r="D45" s="99">
        <f>G45</f>
        <v>10</v>
      </c>
      <c r="E45" s="99">
        <f>H45</f>
        <v>10</v>
      </c>
      <c r="F45" s="99">
        <f>E45/D45*100</f>
        <v>100</v>
      </c>
      <c r="G45" s="99">
        <f>J45+M45+P45</f>
        <v>10</v>
      </c>
      <c r="H45" s="99">
        <f>K45+N45+Q45</f>
        <v>10</v>
      </c>
      <c r="I45" s="99">
        <f>H45/G45*100</f>
        <v>100</v>
      </c>
      <c r="J45" s="99"/>
      <c r="K45" s="99"/>
      <c r="L45" s="99"/>
      <c r="M45" s="99"/>
      <c r="N45" s="99"/>
      <c r="O45" s="99"/>
      <c r="P45" s="99">
        <v>10</v>
      </c>
      <c r="Q45" s="99">
        <v>10</v>
      </c>
      <c r="R45" s="99">
        <f>Q45/P45*100</f>
        <v>100</v>
      </c>
      <c r="S45" s="99"/>
      <c r="T45" s="111"/>
      <c r="U45" s="111"/>
    </row>
    <row r="46" spans="1:21" s="1" customFormat="1" ht="55.5" hidden="1" customHeight="1">
      <c r="A46" s="148"/>
      <c r="B46" s="131"/>
      <c r="C46" s="19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12"/>
      <c r="U46" s="112"/>
    </row>
    <row r="47" spans="1:21" s="1" customFormat="1" ht="55.5" hidden="1" customHeight="1">
      <c r="A47" s="149"/>
      <c r="B47" s="131"/>
      <c r="C47" s="20"/>
      <c r="D47" s="101"/>
      <c r="E47" s="101"/>
      <c r="F47" s="101"/>
      <c r="G47" s="101"/>
      <c r="H47" s="101"/>
      <c r="I47" s="100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13"/>
      <c r="U47" s="113"/>
    </row>
    <row r="48" spans="1:21" s="1" customFormat="1" ht="31.5" customHeight="1">
      <c r="A48" s="103" t="s">
        <v>79</v>
      </c>
      <c r="B48" s="104" t="s">
        <v>74</v>
      </c>
      <c r="C48" s="88" t="s">
        <v>21</v>
      </c>
      <c r="D48" s="45">
        <f>G48</f>
        <v>36.450000000000003</v>
      </c>
      <c r="E48" s="45">
        <f>H48</f>
        <v>31.51</v>
      </c>
      <c r="F48" s="45">
        <f>E48/D48*100</f>
        <v>86.447187928669408</v>
      </c>
      <c r="G48" s="45">
        <f>J48+M48+P48</f>
        <v>36.450000000000003</v>
      </c>
      <c r="H48" s="45">
        <f>K48+N48+Q48</f>
        <v>31.51</v>
      </c>
      <c r="I48" s="99">
        <f>H48/G48*100</f>
        <v>86.447187928669408</v>
      </c>
      <c r="J48" s="45"/>
      <c r="K48" s="45"/>
      <c r="L48" s="45"/>
      <c r="M48" s="45"/>
      <c r="N48" s="45"/>
      <c r="O48" s="45"/>
      <c r="P48" s="45">
        <v>36.450000000000003</v>
      </c>
      <c r="Q48" s="45">
        <v>31.51</v>
      </c>
      <c r="R48" s="45">
        <f>Q48/P48*100</f>
        <v>86.447187928669408</v>
      </c>
      <c r="S48" s="46"/>
      <c r="T48" s="34"/>
      <c r="U48" s="34"/>
    </row>
    <row r="49" spans="1:21" s="1" customFormat="1" ht="55.5" hidden="1" customHeight="1">
      <c r="A49" s="103"/>
      <c r="B49" s="105"/>
      <c r="C49" s="89"/>
      <c r="D49" s="47"/>
      <c r="E49" s="47"/>
      <c r="F49" s="47"/>
      <c r="G49" s="45">
        <f t="shared" ref="G49:G55" si="7">J49+M49+P49</f>
        <v>0</v>
      </c>
      <c r="H49" s="45">
        <f t="shared" ref="H49:H66" si="8">K49+N49+Q49</f>
        <v>0</v>
      </c>
      <c r="I49" s="100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32"/>
      <c r="U49" s="32"/>
    </row>
    <row r="50" spans="1:21" s="1" customFormat="1" ht="55.5" hidden="1" customHeight="1">
      <c r="A50" s="103"/>
      <c r="B50" s="105"/>
      <c r="C50" s="89"/>
      <c r="D50" s="47"/>
      <c r="E50" s="47"/>
      <c r="F50" s="47"/>
      <c r="G50" s="45">
        <f t="shared" si="7"/>
        <v>0</v>
      </c>
      <c r="H50" s="45">
        <f t="shared" si="8"/>
        <v>0</v>
      </c>
      <c r="I50" s="100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32"/>
      <c r="U50" s="32"/>
    </row>
    <row r="51" spans="1:21" s="1" customFormat="1" ht="55.5" hidden="1" customHeight="1">
      <c r="A51" s="103"/>
      <c r="B51" s="105"/>
      <c r="C51" s="89"/>
      <c r="D51" s="47"/>
      <c r="E51" s="47"/>
      <c r="F51" s="47"/>
      <c r="G51" s="45">
        <f t="shared" si="7"/>
        <v>0</v>
      </c>
      <c r="H51" s="45">
        <f t="shared" si="8"/>
        <v>0</v>
      </c>
      <c r="I51" s="100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32"/>
      <c r="U51" s="32"/>
    </row>
    <row r="52" spans="1:21" s="1" customFormat="1" ht="55.5" hidden="1" customHeight="1">
      <c r="A52" s="103"/>
      <c r="B52" s="105"/>
      <c r="C52" s="89"/>
      <c r="D52" s="47"/>
      <c r="E52" s="47"/>
      <c r="F52" s="47"/>
      <c r="G52" s="45">
        <f t="shared" si="7"/>
        <v>0</v>
      </c>
      <c r="H52" s="45">
        <f t="shared" si="8"/>
        <v>0</v>
      </c>
      <c r="I52" s="100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32"/>
      <c r="U52" s="32"/>
    </row>
    <row r="53" spans="1:21" s="1" customFormat="1" ht="55.5" hidden="1" customHeight="1">
      <c r="A53" s="103"/>
      <c r="B53" s="105"/>
      <c r="C53" s="19"/>
      <c r="D53" s="47"/>
      <c r="E53" s="47"/>
      <c r="F53" s="47"/>
      <c r="G53" s="45">
        <f t="shared" si="7"/>
        <v>0</v>
      </c>
      <c r="H53" s="45">
        <f t="shared" si="8"/>
        <v>0</v>
      </c>
      <c r="I53" s="100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32"/>
      <c r="U53" s="32"/>
    </row>
    <row r="54" spans="1:21" s="1" customFormat="1" ht="55.5" hidden="1" customHeight="1">
      <c r="A54" s="133"/>
      <c r="B54" s="106"/>
      <c r="C54" s="20"/>
      <c r="D54" s="48"/>
      <c r="E54" s="48"/>
      <c r="F54" s="48"/>
      <c r="G54" s="45">
        <f t="shared" si="7"/>
        <v>0</v>
      </c>
      <c r="H54" s="45">
        <f t="shared" si="8"/>
        <v>0</v>
      </c>
      <c r="I54" s="100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33"/>
      <c r="U54" s="33"/>
    </row>
    <row r="55" spans="1:21" s="1" customFormat="1" ht="64.5" customHeight="1">
      <c r="A55" s="71" t="s">
        <v>48</v>
      </c>
      <c r="B55" s="37" t="s">
        <v>1</v>
      </c>
      <c r="C55" s="73" t="s">
        <v>21</v>
      </c>
      <c r="D55" s="61">
        <f>G55</f>
        <v>10</v>
      </c>
      <c r="E55" s="61">
        <f>H55</f>
        <v>10</v>
      </c>
      <c r="F55" s="61">
        <f>D55/E55*100</f>
        <v>100</v>
      </c>
      <c r="G55" s="45">
        <f t="shared" si="7"/>
        <v>10</v>
      </c>
      <c r="H55" s="45">
        <f t="shared" si="8"/>
        <v>10</v>
      </c>
      <c r="I55" s="61">
        <f>H55/G55*100</f>
        <v>100</v>
      </c>
      <c r="J55" s="61"/>
      <c r="K55" s="61"/>
      <c r="L55" s="61"/>
      <c r="M55" s="61"/>
      <c r="N55" s="61"/>
      <c r="O55" s="61"/>
      <c r="P55" s="61">
        <v>10</v>
      </c>
      <c r="Q55" s="61">
        <v>10</v>
      </c>
      <c r="R55" s="61">
        <f>P55/Q55*100</f>
        <v>100</v>
      </c>
      <c r="S55" s="61"/>
      <c r="T55" s="79"/>
      <c r="U55" s="79"/>
    </row>
    <row r="56" spans="1:21" s="1" customFormat="1" ht="103.5" customHeight="1">
      <c r="A56" s="71" t="s">
        <v>49</v>
      </c>
      <c r="B56" s="39" t="s">
        <v>7</v>
      </c>
      <c r="C56" s="73" t="s">
        <v>21</v>
      </c>
      <c r="D56" s="61">
        <f>G56</f>
        <v>17</v>
      </c>
      <c r="E56" s="61">
        <f>H56</f>
        <v>0</v>
      </c>
      <c r="F56" s="61">
        <f>E56/D56*100</f>
        <v>0</v>
      </c>
      <c r="G56" s="45">
        <f t="shared" ref="G56:G66" si="9">J56+M56+P56</f>
        <v>17</v>
      </c>
      <c r="H56" s="45">
        <f t="shared" si="8"/>
        <v>0</v>
      </c>
      <c r="I56" s="61">
        <f t="shared" ref="I56:I66" si="10">H56/G56*100</f>
        <v>0</v>
      </c>
      <c r="J56" s="61"/>
      <c r="K56" s="61"/>
      <c r="L56" s="61"/>
      <c r="M56" s="61"/>
      <c r="N56" s="61"/>
      <c r="O56" s="61"/>
      <c r="P56" s="61">
        <v>17</v>
      </c>
      <c r="Q56" s="61">
        <v>0</v>
      </c>
      <c r="R56" s="61">
        <f>Q56/P56*100</f>
        <v>0</v>
      </c>
      <c r="S56" s="61"/>
      <c r="T56" s="79"/>
      <c r="U56" s="79"/>
    </row>
    <row r="57" spans="1:21" s="1" customFormat="1" ht="72.75" customHeight="1">
      <c r="A57" s="71" t="s">
        <v>55</v>
      </c>
      <c r="B57" s="44" t="s">
        <v>2</v>
      </c>
      <c r="C57" s="73" t="s">
        <v>21</v>
      </c>
      <c r="D57" s="61"/>
      <c r="E57" s="61"/>
      <c r="F57" s="61"/>
      <c r="G57" s="45">
        <f t="shared" si="9"/>
        <v>0</v>
      </c>
      <c r="H57" s="45">
        <f t="shared" si="8"/>
        <v>0</v>
      </c>
      <c r="I57" s="61">
        <v>0</v>
      </c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79"/>
      <c r="U57" s="79"/>
    </row>
    <row r="58" spans="1:21" s="1" customFormat="1" ht="72.75" customHeight="1">
      <c r="A58" s="71" t="s">
        <v>56</v>
      </c>
      <c r="B58" s="39" t="s">
        <v>3</v>
      </c>
      <c r="C58" s="73" t="s">
        <v>21</v>
      </c>
      <c r="D58" s="61">
        <f>G58</f>
        <v>30</v>
      </c>
      <c r="E58" s="61">
        <f>H58</f>
        <v>0</v>
      </c>
      <c r="F58" s="61">
        <f>E58/D58*100</f>
        <v>0</v>
      </c>
      <c r="G58" s="45">
        <f t="shared" si="9"/>
        <v>30</v>
      </c>
      <c r="H58" s="45">
        <f t="shared" si="8"/>
        <v>0</v>
      </c>
      <c r="I58" s="61">
        <f t="shared" si="10"/>
        <v>0</v>
      </c>
      <c r="J58" s="61"/>
      <c r="K58" s="61"/>
      <c r="L58" s="61"/>
      <c r="M58" s="61"/>
      <c r="N58" s="61"/>
      <c r="O58" s="61"/>
      <c r="P58" s="61">
        <v>30</v>
      </c>
      <c r="Q58" s="61">
        <v>0</v>
      </c>
      <c r="R58" s="61">
        <f>Q58/P58*100</f>
        <v>0</v>
      </c>
      <c r="S58" s="61"/>
      <c r="T58" s="79"/>
      <c r="U58" s="79"/>
    </row>
    <row r="59" spans="1:21" s="1" customFormat="1" ht="72.75" customHeight="1">
      <c r="A59" s="71" t="s">
        <v>57</v>
      </c>
      <c r="B59" s="67" t="s">
        <v>72</v>
      </c>
      <c r="C59" s="73" t="s">
        <v>21</v>
      </c>
      <c r="D59" s="61">
        <f>G59</f>
        <v>37</v>
      </c>
      <c r="E59" s="61">
        <f>H59</f>
        <v>15.95</v>
      </c>
      <c r="F59" s="61">
        <f>E59/D59*100</f>
        <v>43.108108108108105</v>
      </c>
      <c r="G59" s="45">
        <f t="shared" si="9"/>
        <v>37</v>
      </c>
      <c r="H59" s="45">
        <f t="shared" si="8"/>
        <v>15.95</v>
      </c>
      <c r="I59" s="61">
        <f t="shared" si="10"/>
        <v>43.108108108108105</v>
      </c>
      <c r="J59" s="61"/>
      <c r="K59" s="61"/>
      <c r="L59" s="61"/>
      <c r="M59" s="61"/>
      <c r="N59" s="61"/>
      <c r="O59" s="61"/>
      <c r="P59" s="61">
        <v>37</v>
      </c>
      <c r="Q59" s="61">
        <v>15.95</v>
      </c>
      <c r="R59" s="61">
        <f>Q59/P59*100</f>
        <v>43.108108108108105</v>
      </c>
      <c r="S59" s="61"/>
      <c r="T59" s="79"/>
      <c r="U59" s="79"/>
    </row>
    <row r="60" spans="1:21" s="1" customFormat="1" ht="72.75" customHeight="1">
      <c r="A60" s="71" t="s">
        <v>58</v>
      </c>
      <c r="B60" s="67" t="s">
        <v>4</v>
      </c>
      <c r="C60" s="73" t="s">
        <v>21</v>
      </c>
      <c r="D60" s="61"/>
      <c r="E60" s="61"/>
      <c r="F60" s="61"/>
      <c r="G60" s="45">
        <f t="shared" si="9"/>
        <v>0</v>
      </c>
      <c r="H60" s="45">
        <f t="shared" si="8"/>
        <v>0</v>
      </c>
      <c r="I60" s="61">
        <v>0</v>
      </c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79"/>
      <c r="U60" s="79"/>
    </row>
    <row r="61" spans="1:21" s="1" customFormat="1" ht="72.75" customHeight="1">
      <c r="A61" s="71" t="s">
        <v>59</v>
      </c>
      <c r="B61" s="37" t="s">
        <v>5</v>
      </c>
      <c r="C61" s="73" t="s">
        <v>21</v>
      </c>
      <c r="D61" s="61">
        <v>0</v>
      </c>
      <c r="E61" s="61"/>
      <c r="F61" s="61"/>
      <c r="G61" s="45">
        <f t="shared" si="9"/>
        <v>0</v>
      </c>
      <c r="H61" s="45">
        <f t="shared" si="8"/>
        <v>0</v>
      </c>
      <c r="I61" s="61">
        <v>0</v>
      </c>
      <c r="J61" s="61"/>
      <c r="K61" s="61"/>
      <c r="L61" s="61"/>
      <c r="M61" s="61"/>
      <c r="N61" s="61"/>
      <c r="O61" s="61"/>
      <c r="P61" s="61"/>
      <c r="Q61" s="61"/>
      <c r="R61" s="61">
        <v>0</v>
      </c>
      <c r="S61" s="61"/>
      <c r="T61" s="79"/>
      <c r="U61" s="79"/>
    </row>
    <row r="62" spans="1:21" s="1" customFormat="1" ht="72.75" customHeight="1">
      <c r="A62" s="71" t="s">
        <v>60</v>
      </c>
      <c r="B62" s="67" t="s">
        <v>127</v>
      </c>
      <c r="C62" s="73" t="s">
        <v>21</v>
      </c>
      <c r="D62" s="61">
        <f>G62</f>
        <v>885.31</v>
      </c>
      <c r="E62" s="61">
        <f>H62</f>
        <v>877.44</v>
      </c>
      <c r="F62" s="61">
        <f>E62/D62*100</f>
        <v>99.111045848346919</v>
      </c>
      <c r="G62" s="45">
        <f t="shared" si="9"/>
        <v>885.31</v>
      </c>
      <c r="H62" s="45">
        <f t="shared" si="8"/>
        <v>877.44</v>
      </c>
      <c r="I62" s="61">
        <f t="shared" si="10"/>
        <v>99.111045848346919</v>
      </c>
      <c r="J62" s="61"/>
      <c r="K62" s="61"/>
      <c r="L62" s="61"/>
      <c r="M62" s="61"/>
      <c r="N62" s="61"/>
      <c r="O62" s="61"/>
      <c r="P62" s="61">
        <v>885.31</v>
      </c>
      <c r="Q62" s="61">
        <v>877.44</v>
      </c>
      <c r="R62" s="61">
        <f>Q62/P62*100</f>
        <v>99.111045848346919</v>
      </c>
      <c r="S62" s="61"/>
      <c r="T62" s="79"/>
      <c r="U62" s="79"/>
    </row>
    <row r="63" spans="1:21" s="1" customFormat="1" ht="86.25" customHeight="1">
      <c r="A63" s="71" t="s">
        <v>61</v>
      </c>
      <c r="B63" s="67" t="s">
        <v>78</v>
      </c>
      <c r="C63" s="73" t="s">
        <v>21</v>
      </c>
      <c r="D63" s="61">
        <f>G63</f>
        <v>2400.71</v>
      </c>
      <c r="E63" s="61">
        <f>H63</f>
        <v>1393.03</v>
      </c>
      <c r="F63" s="61">
        <f>E63/D63*100</f>
        <v>58.025750715413359</v>
      </c>
      <c r="G63" s="45">
        <f t="shared" si="9"/>
        <v>2400.71</v>
      </c>
      <c r="H63" s="45">
        <f t="shared" si="8"/>
        <v>1393.03</v>
      </c>
      <c r="I63" s="61">
        <f t="shared" si="10"/>
        <v>58.025750715413359</v>
      </c>
      <c r="J63" s="61"/>
      <c r="K63" s="61"/>
      <c r="L63" s="61"/>
      <c r="M63" s="61"/>
      <c r="N63" s="61"/>
      <c r="O63" s="61"/>
      <c r="P63" s="61">
        <v>2400.71</v>
      </c>
      <c r="Q63" s="61">
        <v>1393.03</v>
      </c>
      <c r="R63" s="61">
        <f>Q63/P63*100</f>
        <v>58.025750715413359</v>
      </c>
      <c r="S63" s="61"/>
      <c r="T63" s="79"/>
      <c r="U63" s="79"/>
    </row>
    <row r="64" spans="1:21" s="1" customFormat="1" ht="48.75" customHeight="1">
      <c r="A64" s="4" t="s">
        <v>129</v>
      </c>
      <c r="B64" s="66" t="s">
        <v>128</v>
      </c>
      <c r="C64" s="42" t="s">
        <v>118</v>
      </c>
      <c r="D64" s="49"/>
      <c r="E64" s="49"/>
      <c r="F64" s="49"/>
      <c r="G64" s="50">
        <f t="shared" si="9"/>
        <v>0</v>
      </c>
      <c r="H64" s="50">
        <f t="shared" si="8"/>
        <v>0</v>
      </c>
      <c r="I64" s="49">
        <v>0</v>
      </c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1"/>
      <c r="U64" s="41"/>
    </row>
    <row r="65" spans="1:21" s="1" customFormat="1" ht="156.75" customHeight="1">
      <c r="A65" s="4" t="s">
        <v>130</v>
      </c>
      <c r="B65" s="67" t="s">
        <v>132</v>
      </c>
      <c r="C65" s="74" t="s">
        <v>21</v>
      </c>
      <c r="D65" s="62">
        <f>J65+M65+P65</f>
        <v>21645.113259999998</v>
      </c>
      <c r="E65" s="62">
        <f>K65+N65+Q65</f>
        <v>9017.7800000000007</v>
      </c>
      <c r="F65" s="62">
        <f>E65/D65*100</f>
        <v>41.661967261057434</v>
      </c>
      <c r="G65" s="45">
        <f t="shared" si="9"/>
        <v>21645.113259999998</v>
      </c>
      <c r="H65" s="45">
        <f t="shared" si="8"/>
        <v>9017.7800000000007</v>
      </c>
      <c r="I65" s="61">
        <f t="shared" si="10"/>
        <v>41.661967261057434</v>
      </c>
      <c r="J65" s="62">
        <v>19913.5</v>
      </c>
      <c r="K65" s="62">
        <v>8296.36</v>
      </c>
      <c r="L65" s="62">
        <f>K65/J65*100</f>
        <v>41.661988098526123</v>
      </c>
      <c r="M65" s="62">
        <v>649.35325999999998</v>
      </c>
      <c r="N65" s="62">
        <v>270.52999999999997</v>
      </c>
      <c r="O65" s="62">
        <f>N65/M65*100</f>
        <v>41.661452504296349</v>
      </c>
      <c r="P65" s="62">
        <v>1082.26</v>
      </c>
      <c r="Q65" s="62">
        <v>450.89</v>
      </c>
      <c r="R65" s="62">
        <f>Q65/P65*100</f>
        <v>41.661892706004103</v>
      </c>
      <c r="S65" s="62"/>
      <c r="T65" s="80"/>
      <c r="U65" s="80"/>
    </row>
    <row r="66" spans="1:21" s="1" customFormat="1" ht="208.5" customHeight="1">
      <c r="A66" s="4" t="s">
        <v>131</v>
      </c>
      <c r="B66" s="67" t="s">
        <v>133</v>
      </c>
      <c r="C66" s="74" t="s">
        <v>21</v>
      </c>
      <c r="D66" s="62">
        <f>J66+M66+P66</f>
        <v>9740.2542200000007</v>
      </c>
      <c r="E66" s="62">
        <f>K66+N66+Q66</f>
        <v>4087.16</v>
      </c>
      <c r="F66" s="51">
        <f>E66/D66*100</f>
        <v>41.961533114892354</v>
      </c>
      <c r="G66" s="45">
        <f t="shared" si="9"/>
        <v>9740.2542200000007</v>
      </c>
      <c r="H66" s="45">
        <f t="shared" si="8"/>
        <v>4087.16</v>
      </c>
      <c r="I66" s="49">
        <f t="shared" si="10"/>
        <v>41.961533114892354</v>
      </c>
      <c r="J66" s="62"/>
      <c r="K66" s="62"/>
      <c r="L66" s="62"/>
      <c r="M66" s="62">
        <v>7646.1</v>
      </c>
      <c r="N66" s="62">
        <v>3208.42</v>
      </c>
      <c r="O66" s="62">
        <f>N66/M66*100</f>
        <v>41.961522867867281</v>
      </c>
      <c r="P66" s="62">
        <v>2094.1542199999999</v>
      </c>
      <c r="Q66" s="62">
        <v>878.74</v>
      </c>
      <c r="R66" s="62">
        <f>Q66/P66*100</f>
        <v>41.961570528458978</v>
      </c>
      <c r="S66" s="62"/>
      <c r="T66" s="80"/>
      <c r="U66" s="80"/>
    </row>
    <row r="67" spans="1:21" s="1" customFormat="1" ht="31.5" customHeight="1">
      <c r="A67" s="5"/>
      <c r="B67" s="10" t="s">
        <v>8</v>
      </c>
      <c r="C67" s="21" t="s">
        <v>21</v>
      </c>
      <c r="D67" s="52">
        <f>D66+D65+D64+D63+D62+D61+D60+D59+D58+D57+D56+D55+D48+D45+D44</f>
        <v>73955.157479999994</v>
      </c>
      <c r="E67" s="52">
        <f>E66+E65+E64+E63+E62+E61+E60+E59+E58+E57+E56+E55+E48+E45+E44</f>
        <v>37088.19</v>
      </c>
      <c r="F67" s="62">
        <f>E67/D67*100</f>
        <v>50.149565309261789</v>
      </c>
      <c r="G67" s="52">
        <f>G66+G65+G64+G63+G62+G61+G60+G59+G58+G57+G56+G55+G48+G45+G44</f>
        <v>73955.157479999994</v>
      </c>
      <c r="H67" s="52">
        <f>H66+H65+H64+H63+H62+H61+H60+H59+H58+H57+H56+H55+H48+H45+H44</f>
        <v>37088.19</v>
      </c>
      <c r="I67" s="62">
        <f>H67/G67*100</f>
        <v>50.149565309261789</v>
      </c>
      <c r="J67" s="52">
        <f>J66+J65+J64+J63+J62+J61+J60+J59+J58+J57+J56+J55+J48+J45+J44</f>
        <v>19913.5</v>
      </c>
      <c r="K67" s="52">
        <f>K66+K65+K64+K63+K62+K61+K60+K59+K58+K57+K56+K55+K48+K45+K44</f>
        <v>8296.36</v>
      </c>
      <c r="L67" s="62">
        <f>K67/J67*100</f>
        <v>41.661988098526123</v>
      </c>
      <c r="M67" s="52">
        <f>M66+M65+M64+M63+M62+M61+M60+M59+M58+M57+M56+M55+M48+M45+M44</f>
        <v>8295.4532600000002</v>
      </c>
      <c r="N67" s="52">
        <f>N66+N65+N64+N63+N62+N61+N60+N59+N58+N57+N56+N55+N48+N45+N44</f>
        <v>3478.95</v>
      </c>
      <c r="O67" s="62">
        <f>N67/M67*100</f>
        <v>41.938033895932044</v>
      </c>
      <c r="P67" s="52">
        <f>P66+P65+P64+P63+P62+P61+P60+P59+P58+P57+P56+P55+P48+P45+P44</f>
        <v>45746.20422</v>
      </c>
      <c r="Q67" s="52">
        <f>Q66+Q65+Q64+Q63+Q62+Q61+Q60+Q59+Q58+Q57+Q56+Q55+Q48+Q45+Q44</f>
        <v>25312.880000000001</v>
      </c>
      <c r="R67" s="62">
        <f>Q67/P67*100</f>
        <v>55.333290338727913</v>
      </c>
      <c r="S67" s="52"/>
      <c r="T67" s="26"/>
      <c r="U67" s="26"/>
    </row>
    <row r="68" spans="1:21" s="1" customFormat="1" ht="21" customHeight="1">
      <c r="A68" s="90" t="s">
        <v>95</v>
      </c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2"/>
    </row>
    <row r="69" spans="1:21" s="1" customFormat="1" ht="17.25" customHeight="1">
      <c r="A69" s="118" t="s">
        <v>31</v>
      </c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20"/>
    </row>
    <row r="70" spans="1:21" s="1" customFormat="1" ht="75.75" customHeight="1">
      <c r="A70" s="65" t="s">
        <v>50</v>
      </c>
      <c r="B70" s="68" t="s">
        <v>27</v>
      </c>
      <c r="C70" s="73" t="s">
        <v>21</v>
      </c>
      <c r="D70" s="61">
        <f t="shared" ref="D70:E72" si="11">M70+P70</f>
        <v>16353.8</v>
      </c>
      <c r="E70" s="61">
        <f t="shared" si="11"/>
        <v>8510.5399999999991</v>
      </c>
      <c r="F70" s="61">
        <f>E70/D70*100</f>
        <v>52.040137460406754</v>
      </c>
      <c r="G70" s="61">
        <f>J70+M70+P70</f>
        <v>16353.8</v>
      </c>
      <c r="H70" s="61">
        <f>K70+N70+Q70</f>
        <v>8510.5399999999991</v>
      </c>
      <c r="I70" s="61">
        <f>H70/G70*100</f>
        <v>52.040137460406754</v>
      </c>
      <c r="J70" s="61"/>
      <c r="K70" s="61"/>
      <c r="L70" s="61"/>
      <c r="M70" s="61">
        <f>437.7+157.1</f>
        <v>594.79999999999995</v>
      </c>
      <c r="N70" s="61">
        <f>160.8+72.5</f>
        <v>233.3</v>
      </c>
      <c r="O70" s="61">
        <f>N70/M70*100</f>
        <v>39.223268325487567</v>
      </c>
      <c r="P70" s="61">
        <f>2337.2+13382.6+39.2</f>
        <v>15759</v>
      </c>
      <c r="Q70" s="61">
        <f>1083.77+7180.4+13.07</f>
        <v>8277.24</v>
      </c>
      <c r="R70" s="61">
        <f>Q70/P70*100</f>
        <v>52.52389110984199</v>
      </c>
      <c r="S70" s="55"/>
      <c r="T70" s="55"/>
      <c r="U70" s="55"/>
    </row>
    <row r="71" spans="1:21" s="1" customFormat="1" ht="72.75" customHeight="1">
      <c r="A71" s="40" t="s">
        <v>80</v>
      </c>
      <c r="B71" s="67" t="s">
        <v>101</v>
      </c>
      <c r="C71" s="73" t="s">
        <v>21</v>
      </c>
      <c r="D71" s="61">
        <f t="shared" si="11"/>
        <v>6424.5</v>
      </c>
      <c r="E71" s="61">
        <f t="shared" si="11"/>
        <v>3651.43</v>
      </c>
      <c r="F71" s="61">
        <f>E71/D71*100</f>
        <v>56.836018367188103</v>
      </c>
      <c r="G71" s="61">
        <f t="shared" ref="G71:G76" si="12">J71+M71+P71</f>
        <v>6424.5</v>
      </c>
      <c r="H71" s="61">
        <f t="shared" ref="H71:H76" si="13">K71+N71+Q71</f>
        <v>3651.43</v>
      </c>
      <c r="I71" s="61">
        <f t="shared" ref="I71:I76" si="14">H71/G71*100</f>
        <v>56.836018367188103</v>
      </c>
      <c r="J71" s="61"/>
      <c r="K71" s="61"/>
      <c r="L71" s="61"/>
      <c r="M71" s="61">
        <f>209.5</f>
        <v>209.5</v>
      </c>
      <c r="N71" s="61">
        <v>92.6</v>
      </c>
      <c r="O71" s="61">
        <f t="shared" ref="O71" si="15">N71/M71*100</f>
        <v>44.200477326968972</v>
      </c>
      <c r="P71" s="61">
        <f>3040.5+3122.1+52.4</f>
        <v>6215</v>
      </c>
      <c r="Q71" s="61">
        <f>1548.41+1970.17+40.25</f>
        <v>3558.83</v>
      </c>
      <c r="R71" s="61">
        <f>Q71/P71*100</f>
        <v>57.26194690265487</v>
      </c>
      <c r="S71" s="61"/>
      <c r="T71" s="61"/>
      <c r="U71" s="61"/>
    </row>
    <row r="72" spans="1:21" s="1" customFormat="1" ht="67.5" customHeight="1">
      <c r="A72" s="71" t="s">
        <v>62</v>
      </c>
      <c r="B72" s="70" t="s">
        <v>102</v>
      </c>
      <c r="C72" s="73" t="s">
        <v>21</v>
      </c>
      <c r="D72" s="61">
        <f t="shared" si="11"/>
        <v>4584.6000000000004</v>
      </c>
      <c r="E72" s="61">
        <f t="shared" si="11"/>
        <v>2168.5039999999999</v>
      </c>
      <c r="F72" s="61">
        <f>E72/D72*100</f>
        <v>47.299742616585952</v>
      </c>
      <c r="G72" s="61">
        <f t="shared" si="12"/>
        <v>4584.6000000000004</v>
      </c>
      <c r="H72" s="61">
        <f t="shared" si="13"/>
        <v>2168.5039999999999</v>
      </c>
      <c r="I72" s="61">
        <f t="shared" si="14"/>
        <v>47.299742616585952</v>
      </c>
      <c r="J72" s="61"/>
      <c r="K72" s="61"/>
      <c r="L72" s="61"/>
      <c r="M72" s="61">
        <v>52.3</v>
      </c>
      <c r="N72" s="61">
        <f>13.074</f>
        <v>13.074</v>
      </c>
      <c r="O72" s="61">
        <f t="shared" ref="O72" si="16">N72/M72*100</f>
        <v>24.9980879541109</v>
      </c>
      <c r="P72" s="61">
        <f>1641.3+2877.9+13.1</f>
        <v>4532.3</v>
      </c>
      <c r="Q72" s="61">
        <f>10.06+1301.76+843.61</f>
        <v>2155.4299999999998</v>
      </c>
      <c r="R72" s="61">
        <f>Q72/P72*100</f>
        <v>47.55709021909405</v>
      </c>
      <c r="S72" s="61"/>
      <c r="T72" s="61"/>
      <c r="U72" s="61"/>
    </row>
    <row r="73" spans="1:21" s="1" customFormat="1" ht="69" customHeight="1">
      <c r="A73" s="71" t="s">
        <v>96</v>
      </c>
      <c r="B73" s="67" t="s">
        <v>119</v>
      </c>
      <c r="C73" s="73" t="s">
        <v>21</v>
      </c>
      <c r="D73" s="56"/>
      <c r="E73" s="61"/>
      <c r="F73" s="61"/>
      <c r="G73" s="61">
        <f t="shared" si="12"/>
        <v>0</v>
      </c>
      <c r="H73" s="61">
        <f t="shared" si="13"/>
        <v>0</v>
      </c>
      <c r="I73" s="61">
        <v>0</v>
      </c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</row>
    <row r="74" spans="1:21" s="1" customFormat="1" ht="58.5" customHeight="1">
      <c r="A74" s="71" t="s">
        <v>143</v>
      </c>
      <c r="B74" s="66" t="s">
        <v>145</v>
      </c>
      <c r="C74" s="73" t="s">
        <v>21</v>
      </c>
      <c r="D74" s="61">
        <f t="shared" ref="D74:E76" si="17">G74</f>
        <v>3522.8</v>
      </c>
      <c r="E74" s="61">
        <f t="shared" si="17"/>
        <v>1321.62</v>
      </c>
      <c r="F74" s="61">
        <f>E74/D74*100</f>
        <v>37.516180311116152</v>
      </c>
      <c r="G74" s="61">
        <f t="shared" si="12"/>
        <v>3522.8</v>
      </c>
      <c r="H74" s="61">
        <f t="shared" si="13"/>
        <v>1321.62</v>
      </c>
      <c r="I74" s="61">
        <f t="shared" si="14"/>
        <v>37.516180311116152</v>
      </c>
      <c r="J74" s="61"/>
      <c r="K74" s="61"/>
      <c r="L74" s="61"/>
      <c r="M74" s="61"/>
      <c r="N74" s="61"/>
      <c r="O74" s="61"/>
      <c r="P74" s="61">
        <v>3522.8</v>
      </c>
      <c r="Q74" s="61">
        <v>1321.62</v>
      </c>
      <c r="R74" s="61">
        <f>Q74/P74*100</f>
        <v>37.516180311116152</v>
      </c>
      <c r="S74" s="61"/>
      <c r="T74" s="61"/>
      <c r="U74" s="61"/>
    </row>
    <row r="75" spans="1:21" s="1" customFormat="1" ht="75" customHeight="1">
      <c r="A75" s="71" t="s">
        <v>144</v>
      </c>
      <c r="B75" s="37" t="s">
        <v>146</v>
      </c>
      <c r="C75" s="73" t="s">
        <v>21</v>
      </c>
      <c r="D75" s="61">
        <f t="shared" si="17"/>
        <v>0</v>
      </c>
      <c r="E75" s="61">
        <f t="shared" si="17"/>
        <v>0</v>
      </c>
      <c r="F75" s="61"/>
      <c r="G75" s="61">
        <f t="shared" si="12"/>
        <v>0</v>
      </c>
      <c r="H75" s="61">
        <f t="shared" si="13"/>
        <v>0</v>
      </c>
      <c r="I75" s="61">
        <v>0</v>
      </c>
      <c r="J75" s="61"/>
      <c r="K75" s="61"/>
      <c r="L75" s="61"/>
      <c r="M75" s="61"/>
      <c r="N75" s="61"/>
      <c r="O75" s="61"/>
      <c r="P75" s="61">
        <v>0</v>
      </c>
      <c r="Q75" s="61">
        <v>0</v>
      </c>
      <c r="R75" s="61"/>
      <c r="S75" s="61"/>
      <c r="T75" s="61"/>
      <c r="U75" s="61"/>
    </row>
    <row r="76" spans="1:21" s="1" customFormat="1" ht="75" customHeight="1">
      <c r="A76" s="71" t="s">
        <v>152</v>
      </c>
      <c r="B76" s="67" t="s">
        <v>153</v>
      </c>
      <c r="C76" s="73" t="s">
        <v>21</v>
      </c>
      <c r="D76" s="61">
        <f t="shared" si="17"/>
        <v>70</v>
      </c>
      <c r="E76" s="61">
        <f t="shared" si="17"/>
        <v>70</v>
      </c>
      <c r="F76" s="61">
        <f>E76/D76*100</f>
        <v>100</v>
      </c>
      <c r="G76" s="61">
        <f t="shared" si="12"/>
        <v>70</v>
      </c>
      <c r="H76" s="61">
        <f t="shared" si="13"/>
        <v>70</v>
      </c>
      <c r="I76" s="61">
        <f t="shared" si="14"/>
        <v>100</v>
      </c>
      <c r="J76" s="61"/>
      <c r="K76" s="61"/>
      <c r="L76" s="61"/>
      <c r="M76" s="61"/>
      <c r="N76" s="61"/>
      <c r="O76" s="61"/>
      <c r="P76" s="61">
        <v>70</v>
      </c>
      <c r="Q76" s="61">
        <v>70</v>
      </c>
      <c r="R76" s="61">
        <f>Q76/P76*100</f>
        <v>100</v>
      </c>
      <c r="S76" s="61"/>
      <c r="T76" s="61"/>
      <c r="U76" s="61"/>
    </row>
    <row r="77" spans="1:21" s="1" customFormat="1" ht="32.25" customHeight="1">
      <c r="A77" s="6"/>
      <c r="B77" s="10" t="s">
        <v>38</v>
      </c>
      <c r="C77" s="21" t="s">
        <v>21</v>
      </c>
      <c r="D77" s="52">
        <f>SUM(D70:D76)</f>
        <v>30955.7</v>
      </c>
      <c r="E77" s="52">
        <f t="shared" ref="E77:U77" si="18">SUM(E70:E76)</f>
        <v>15722.093999999997</v>
      </c>
      <c r="F77" s="52">
        <f t="shared" si="18"/>
        <v>293.69207875529696</v>
      </c>
      <c r="G77" s="52">
        <f t="shared" si="18"/>
        <v>30955.7</v>
      </c>
      <c r="H77" s="52">
        <f t="shared" si="18"/>
        <v>15722.093999999997</v>
      </c>
      <c r="I77" s="52">
        <f t="shared" si="18"/>
        <v>293.69207875529696</v>
      </c>
      <c r="J77" s="52">
        <f t="shared" si="18"/>
        <v>0</v>
      </c>
      <c r="K77" s="52">
        <f t="shared" si="18"/>
        <v>0</v>
      </c>
      <c r="L77" s="52">
        <f t="shared" si="18"/>
        <v>0</v>
      </c>
      <c r="M77" s="52">
        <f t="shared" si="18"/>
        <v>856.59999999999991</v>
      </c>
      <c r="N77" s="52">
        <f t="shared" si="18"/>
        <v>338.97399999999999</v>
      </c>
      <c r="O77" s="52">
        <f t="shared" si="18"/>
        <v>108.42183360656745</v>
      </c>
      <c r="P77" s="52">
        <f t="shared" si="18"/>
        <v>30099.1</v>
      </c>
      <c r="Q77" s="52">
        <f t="shared" si="18"/>
        <v>15383.119999999999</v>
      </c>
      <c r="R77" s="52">
        <f t="shared" si="18"/>
        <v>294.85910854270708</v>
      </c>
      <c r="S77" s="52">
        <f t="shared" si="18"/>
        <v>0</v>
      </c>
      <c r="T77" s="52">
        <f t="shared" si="18"/>
        <v>0</v>
      </c>
      <c r="U77" s="52">
        <f t="shared" si="18"/>
        <v>0</v>
      </c>
    </row>
    <row r="78" spans="1:21" s="1" customFormat="1">
      <c r="A78" s="90" t="s">
        <v>103</v>
      </c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2"/>
    </row>
    <row r="79" spans="1:21" s="1" customFormat="1" ht="89.25" customHeight="1">
      <c r="A79" s="71" t="s">
        <v>63</v>
      </c>
      <c r="B79" s="37" t="s">
        <v>112</v>
      </c>
      <c r="C79" s="73" t="s">
        <v>21</v>
      </c>
      <c r="D79" s="61">
        <f>G79</f>
        <v>3795.1</v>
      </c>
      <c r="E79" s="61">
        <f>H79</f>
        <v>1589.66</v>
      </c>
      <c r="F79" s="61">
        <f>E79/D79*100</f>
        <v>41.887170298542856</v>
      </c>
      <c r="G79" s="61">
        <f>J79+M79+P79</f>
        <v>3795.1</v>
      </c>
      <c r="H79" s="61">
        <f>K79+N79+Q79</f>
        <v>1589.66</v>
      </c>
      <c r="I79" s="61">
        <f>H79/G79*100</f>
        <v>41.887170298542856</v>
      </c>
      <c r="J79" s="61"/>
      <c r="K79" s="61"/>
      <c r="L79" s="61"/>
      <c r="M79" s="61"/>
      <c r="N79" s="61"/>
      <c r="O79" s="61"/>
      <c r="P79" s="61">
        <v>3795.1</v>
      </c>
      <c r="Q79" s="61">
        <v>1589.66</v>
      </c>
      <c r="R79" s="61">
        <f>Q79/P79*100</f>
        <v>41.887170298542856</v>
      </c>
      <c r="S79" s="79"/>
      <c r="T79" s="79"/>
      <c r="U79" s="79"/>
    </row>
    <row r="80" spans="1:21" s="1" customFormat="1" ht="91.5" customHeight="1">
      <c r="A80" s="4" t="s">
        <v>151</v>
      </c>
      <c r="B80" s="66" t="s">
        <v>123</v>
      </c>
      <c r="C80" s="42" t="s">
        <v>122</v>
      </c>
      <c r="D80" s="49">
        <f>G80</f>
        <v>30</v>
      </c>
      <c r="E80" s="49">
        <f>H80</f>
        <v>20</v>
      </c>
      <c r="F80" s="49">
        <f>E80/D80*100</f>
        <v>66.666666666666657</v>
      </c>
      <c r="G80" s="61">
        <f t="shared" ref="G80:G81" si="19">J80+M80+P80</f>
        <v>30</v>
      </c>
      <c r="H80" s="61">
        <f t="shared" ref="H80:H81" si="20">K80+N80+Q80</f>
        <v>20</v>
      </c>
      <c r="I80" s="61">
        <f t="shared" ref="I80:I81" si="21">H80/G80*100</f>
        <v>66.666666666666657</v>
      </c>
      <c r="J80" s="49"/>
      <c r="K80" s="49"/>
      <c r="L80" s="49"/>
      <c r="M80" s="49"/>
      <c r="N80" s="49"/>
      <c r="O80" s="49"/>
      <c r="P80" s="49">
        <v>30</v>
      </c>
      <c r="Q80" s="49">
        <v>20</v>
      </c>
      <c r="R80" s="49">
        <f>Q80/P80*100</f>
        <v>66.666666666666657</v>
      </c>
      <c r="S80" s="41"/>
      <c r="T80" s="41"/>
      <c r="U80" s="41"/>
    </row>
    <row r="81" spans="1:21" s="1" customFormat="1" ht="91.5" customHeight="1">
      <c r="A81" s="6"/>
      <c r="B81" s="10" t="s">
        <v>22</v>
      </c>
      <c r="C81" s="21" t="s">
        <v>21</v>
      </c>
      <c r="D81" s="52">
        <f>D80+D79</f>
        <v>3825.1</v>
      </c>
      <c r="E81" s="52">
        <f>E80+E79</f>
        <v>1609.66</v>
      </c>
      <c r="F81" s="52">
        <f>E81/D81*100</f>
        <v>42.081514208778856</v>
      </c>
      <c r="G81" s="61">
        <f t="shared" si="19"/>
        <v>3825.1</v>
      </c>
      <c r="H81" s="61">
        <f t="shared" si="20"/>
        <v>1609.66</v>
      </c>
      <c r="I81" s="61">
        <f t="shared" si="21"/>
        <v>42.081514208778856</v>
      </c>
      <c r="J81" s="52"/>
      <c r="K81" s="52"/>
      <c r="L81" s="52"/>
      <c r="M81" s="52"/>
      <c r="N81" s="52"/>
      <c r="O81" s="52"/>
      <c r="P81" s="52">
        <f>P80+P79</f>
        <v>3825.1</v>
      </c>
      <c r="Q81" s="52">
        <f>Q80+Q79</f>
        <v>1609.66</v>
      </c>
      <c r="R81" s="52">
        <f>Q81/P81*100</f>
        <v>42.081514208778856</v>
      </c>
      <c r="S81" s="26"/>
      <c r="T81" s="26"/>
      <c r="U81" s="26"/>
    </row>
    <row r="82" spans="1:21" s="1" customFormat="1" ht="25.5" customHeight="1">
      <c r="A82" s="6"/>
      <c r="B82" s="10"/>
      <c r="C82" s="21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26"/>
      <c r="T82" s="26"/>
      <c r="U82" s="26"/>
    </row>
    <row r="83" spans="1:21" s="1" customFormat="1" ht="30.75" customHeight="1">
      <c r="A83" s="7"/>
      <c r="B83" s="8" t="s">
        <v>100</v>
      </c>
      <c r="C83" s="22" t="s">
        <v>21</v>
      </c>
      <c r="D83" s="57">
        <f>D81+D77+D67+D41</f>
        <v>141095.42748000001</v>
      </c>
      <c r="E83" s="57">
        <f>E81+E77+E67+E41</f>
        <v>71466.043999999994</v>
      </c>
      <c r="F83" s="57">
        <f>E83/D83*100</f>
        <v>50.650857562432464</v>
      </c>
      <c r="G83" s="57">
        <f>G81+G77+G67+G41</f>
        <v>141095.42748000001</v>
      </c>
      <c r="H83" s="57">
        <f>H81+H77+H67+H41</f>
        <v>71466.043999999994</v>
      </c>
      <c r="I83" s="57">
        <f>H83/G83*100</f>
        <v>50.650857562432464</v>
      </c>
      <c r="J83" s="57">
        <f>J81+J77+J67+J41</f>
        <v>19913.5</v>
      </c>
      <c r="K83" s="57">
        <f>K81+K77+K67+K41</f>
        <v>8296.36</v>
      </c>
      <c r="L83" s="57">
        <f>K83/J83*100</f>
        <v>41.661988098526123</v>
      </c>
      <c r="M83" s="57">
        <f>M81+M77+M67+M41</f>
        <v>12783.95326</v>
      </c>
      <c r="N83" s="57">
        <f>N81+N77+N67+N41</f>
        <v>5666.2640000000001</v>
      </c>
      <c r="O83" s="57">
        <f>N83/M83*100</f>
        <v>44.323253415899927</v>
      </c>
      <c r="P83" s="57">
        <f>P81+P77+P67+P41</f>
        <v>108397.97422</v>
      </c>
      <c r="Q83" s="57">
        <f>Q81+Q77+Q67+Q41</f>
        <v>57503.420000000006</v>
      </c>
      <c r="R83" s="57">
        <f>Q83/P83*100</f>
        <v>53.048426793745676</v>
      </c>
      <c r="S83" s="24"/>
      <c r="T83" s="24"/>
      <c r="U83" s="24"/>
    </row>
    <row r="84" spans="1:21" s="1" customFormat="1">
      <c r="A84" s="90" t="s">
        <v>81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2"/>
    </row>
    <row r="85" spans="1:21" s="1" customFormat="1">
      <c r="A85" s="93" t="s">
        <v>104</v>
      </c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8"/>
    </row>
    <row r="86" spans="1:21" s="1" customFormat="1" ht="132">
      <c r="A86" s="69" t="s">
        <v>77</v>
      </c>
      <c r="B86" s="8" t="s">
        <v>113</v>
      </c>
      <c r="C86" s="21" t="s">
        <v>21</v>
      </c>
      <c r="D86" s="49">
        <f>G86</f>
        <v>1300.7</v>
      </c>
      <c r="E86" s="49">
        <f>H86</f>
        <v>137.82</v>
      </c>
      <c r="F86" s="49">
        <f>E86/D86*100</f>
        <v>10.595833012993003</v>
      </c>
      <c r="G86" s="49">
        <f>J86+M86+P86</f>
        <v>1300.7</v>
      </c>
      <c r="H86" s="49">
        <f>K86+N86+Q86</f>
        <v>137.82</v>
      </c>
      <c r="I86" s="49">
        <f>H86/G86*100</f>
        <v>10.595833012993003</v>
      </c>
      <c r="J86" s="49"/>
      <c r="K86" s="49"/>
      <c r="L86" s="49"/>
      <c r="M86" s="49">
        <v>1300.7</v>
      </c>
      <c r="N86" s="49">
        <v>137.82</v>
      </c>
      <c r="O86" s="49">
        <f>N86/M86*100</f>
        <v>10.595833012993003</v>
      </c>
      <c r="P86" s="49"/>
      <c r="Q86" s="26"/>
      <c r="R86" s="26"/>
      <c r="S86" s="26"/>
      <c r="T86" s="26"/>
      <c r="U86" s="26"/>
    </row>
    <row r="87" spans="1:21" s="1" customFormat="1" ht="69" customHeight="1">
      <c r="A87" s="69" t="s">
        <v>82</v>
      </c>
      <c r="B87" s="67" t="s">
        <v>6</v>
      </c>
      <c r="C87" s="73" t="s">
        <v>21</v>
      </c>
      <c r="D87" s="49">
        <f t="shared" ref="D87:D90" si="22">G87</f>
        <v>142.5</v>
      </c>
      <c r="E87" s="49">
        <f t="shared" ref="E87:E90" si="23">H87</f>
        <v>68.91</v>
      </c>
      <c r="F87" s="61">
        <f>E87/D87*100</f>
        <v>48.357894736842105</v>
      </c>
      <c r="G87" s="49">
        <f t="shared" ref="G87:G90" si="24">J87+M87+P87</f>
        <v>142.5</v>
      </c>
      <c r="H87" s="49">
        <f t="shared" ref="H87:H90" si="25">K87+N87+Q87</f>
        <v>68.91</v>
      </c>
      <c r="I87" s="49">
        <f t="shared" ref="I87:I90" si="26">H87/G87*100</f>
        <v>48.357894736842105</v>
      </c>
      <c r="J87" s="61"/>
      <c r="K87" s="61"/>
      <c r="L87" s="61"/>
      <c r="M87" s="61">
        <v>142.5</v>
      </c>
      <c r="N87" s="61">
        <v>68.91</v>
      </c>
      <c r="O87" s="61">
        <f>N87/M87*100</f>
        <v>48.357894736842105</v>
      </c>
      <c r="P87" s="61"/>
      <c r="Q87" s="79"/>
      <c r="R87" s="79"/>
      <c r="S87" s="79"/>
      <c r="T87" s="79"/>
      <c r="U87" s="79"/>
    </row>
    <row r="88" spans="1:21" s="1" customFormat="1" ht="53.45" customHeight="1">
      <c r="A88" s="69" t="s">
        <v>83</v>
      </c>
      <c r="B88" s="67" t="s">
        <v>93</v>
      </c>
      <c r="C88" s="75" t="s">
        <v>21</v>
      </c>
      <c r="D88" s="49">
        <f t="shared" ref="D88" si="27">G88</f>
        <v>17.600000000000001</v>
      </c>
      <c r="E88" s="49">
        <f t="shared" ref="E88" si="28">H88</f>
        <v>4.0999999999999996</v>
      </c>
      <c r="F88" s="61"/>
      <c r="G88" s="49">
        <f t="shared" ref="G88" si="29">J88+M88+P88</f>
        <v>17.600000000000001</v>
      </c>
      <c r="H88" s="49">
        <f t="shared" ref="H88" si="30">K88+N88+Q88</f>
        <v>4.0999999999999996</v>
      </c>
      <c r="I88" s="49">
        <f t="shared" ref="I88" si="31">H88/G88*100</f>
        <v>23.29545454545454</v>
      </c>
      <c r="J88" s="61"/>
      <c r="K88" s="61"/>
      <c r="L88" s="61"/>
      <c r="M88" s="61">
        <v>17.600000000000001</v>
      </c>
      <c r="N88" s="61">
        <v>4.0999999999999996</v>
      </c>
      <c r="O88" s="61">
        <v>0</v>
      </c>
      <c r="P88" s="61"/>
      <c r="Q88" s="79"/>
      <c r="R88" s="79"/>
      <c r="S88" s="79"/>
      <c r="T88" s="79"/>
      <c r="U88" s="79"/>
    </row>
    <row r="89" spans="1:21" s="1" customFormat="1" ht="15" customHeight="1">
      <c r="A89" s="69" t="s">
        <v>84</v>
      </c>
      <c r="B89" s="67" t="s">
        <v>114</v>
      </c>
      <c r="C89" s="73" t="s">
        <v>21</v>
      </c>
      <c r="D89" s="49">
        <f t="shared" si="22"/>
        <v>110182.3</v>
      </c>
      <c r="E89" s="49">
        <f t="shared" si="23"/>
        <v>52997.66</v>
      </c>
      <c r="F89" s="61">
        <f>E89/D89*100</f>
        <v>48.099976130467418</v>
      </c>
      <c r="G89" s="49">
        <f t="shared" si="24"/>
        <v>110182.3</v>
      </c>
      <c r="H89" s="49">
        <f t="shared" si="25"/>
        <v>52997.66</v>
      </c>
      <c r="I89" s="49">
        <f t="shared" si="26"/>
        <v>48.099976130467418</v>
      </c>
      <c r="J89" s="61"/>
      <c r="K89" s="61"/>
      <c r="L89" s="61"/>
      <c r="M89" s="61">
        <v>110182.3</v>
      </c>
      <c r="N89" s="61">
        <v>52997.66</v>
      </c>
      <c r="O89" s="61">
        <f>N89/M89*100</f>
        <v>48.099976130467418</v>
      </c>
      <c r="P89" s="61"/>
      <c r="Q89" s="79"/>
      <c r="R89" s="79"/>
      <c r="S89" s="79"/>
      <c r="T89" s="79"/>
      <c r="U89" s="79"/>
    </row>
    <row r="90" spans="1:21" s="1" customFormat="1" ht="108" customHeight="1">
      <c r="A90" s="69" t="s">
        <v>134</v>
      </c>
      <c r="B90" s="67" t="s">
        <v>163</v>
      </c>
      <c r="C90" s="73" t="s">
        <v>21</v>
      </c>
      <c r="D90" s="49">
        <f t="shared" si="22"/>
        <v>45.6</v>
      </c>
      <c r="E90" s="49">
        <f t="shared" si="23"/>
        <v>0</v>
      </c>
      <c r="F90" s="61">
        <f>E90/D90*100</f>
        <v>0</v>
      </c>
      <c r="G90" s="49">
        <f t="shared" si="24"/>
        <v>45.6</v>
      </c>
      <c r="H90" s="49">
        <f t="shared" si="25"/>
        <v>0</v>
      </c>
      <c r="I90" s="49">
        <f t="shared" si="26"/>
        <v>0</v>
      </c>
      <c r="J90" s="61"/>
      <c r="K90" s="61"/>
      <c r="L90" s="61"/>
      <c r="M90" s="61">
        <v>45.6</v>
      </c>
      <c r="N90" s="61">
        <v>0</v>
      </c>
      <c r="O90" s="61">
        <f>N90/M90*100</f>
        <v>0</v>
      </c>
      <c r="P90" s="61"/>
      <c r="Q90" s="79"/>
      <c r="R90" s="79"/>
      <c r="S90" s="79"/>
      <c r="T90" s="79"/>
      <c r="U90" s="79"/>
    </row>
    <row r="91" spans="1:21" s="1" customFormat="1" ht="40.5" customHeight="1">
      <c r="A91" s="6"/>
      <c r="B91" s="10" t="s">
        <v>85</v>
      </c>
      <c r="C91" s="21" t="s">
        <v>21</v>
      </c>
      <c r="D91" s="49">
        <f>D90+D89+D87+D86+D88</f>
        <v>111688.70000000001</v>
      </c>
      <c r="E91" s="49">
        <f>E90+E89+E87+E86+E88</f>
        <v>53208.490000000005</v>
      </c>
      <c r="F91" s="49">
        <f>E91/D91*100</f>
        <v>47.639994019090558</v>
      </c>
      <c r="G91" s="49">
        <f>G90+G89+G87+G86+G88</f>
        <v>111688.70000000001</v>
      </c>
      <c r="H91" s="49">
        <f>H90+H89+H87+H86+H88</f>
        <v>53208.490000000005</v>
      </c>
      <c r="I91" s="49">
        <f>H91/G91*100</f>
        <v>47.639994019090558</v>
      </c>
      <c r="J91" s="49"/>
      <c r="K91" s="49"/>
      <c r="L91" s="49"/>
      <c r="M91" s="49">
        <f>M90+M89+M87+M86+M88</f>
        <v>111688.70000000001</v>
      </c>
      <c r="N91" s="49">
        <f>N90+N89+N87+N86+N88</f>
        <v>53208.490000000005</v>
      </c>
      <c r="O91" s="49">
        <f>N91/M91*100</f>
        <v>47.639994019090558</v>
      </c>
      <c r="P91" s="52"/>
      <c r="Q91" s="26"/>
      <c r="R91" s="26"/>
      <c r="S91" s="26"/>
      <c r="T91" s="26"/>
      <c r="U91" s="26"/>
    </row>
    <row r="92" spans="1:21" s="1" customFormat="1">
      <c r="A92" s="90" t="s">
        <v>105</v>
      </c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2"/>
    </row>
    <row r="93" spans="1:21" s="1" customFormat="1" ht="207" customHeight="1">
      <c r="A93" s="71" t="s">
        <v>86</v>
      </c>
      <c r="B93" s="37" t="s">
        <v>115</v>
      </c>
      <c r="C93" s="21" t="s">
        <v>21</v>
      </c>
      <c r="D93" s="52">
        <f t="shared" ref="D93:E99" si="32">G93</f>
        <v>14474.9</v>
      </c>
      <c r="E93" s="52">
        <f t="shared" si="32"/>
        <v>11805.58</v>
      </c>
      <c r="F93" s="52">
        <f>E93/D93*100</f>
        <v>81.558974500687398</v>
      </c>
      <c r="G93" s="52">
        <f>J93+M93+P93</f>
        <v>14474.9</v>
      </c>
      <c r="H93" s="52">
        <f>K93+N93</f>
        <v>11805.58</v>
      </c>
      <c r="I93" s="52">
        <f>H93/G93*100</f>
        <v>81.558974500687398</v>
      </c>
      <c r="J93" s="52"/>
      <c r="K93" s="52"/>
      <c r="L93" s="52"/>
      <c r="M93" s="52">
        <v>14474.9</v>
      </c>
      <c r="N93" s="52">
        <v>11805.58</v>
      </c>
      <c r="O93" s="52">
        <f>N93/M93*100</f>
        <v>81.558974500687398</v>
      </c>
      <c r="P93" s="52"/>
      <c r="Q93" s="52"/>
      <c r="R93" s="52"/>
      <c r="S93" s="52"/>
      <c r="T93" s="52"/>
      <c r="U93" s="15"/>
    </row>
    <row r="94" spans="1:21" s="1" customFormat="1" ht="118.9" customHeight="1">
      <c r="A94" s="4"/>
      <c r="B94" s="66" t="s">
        <v>116</v>
      </c>
      <c r="C94" s="73" t="s">
        <v>120</v>
      </c>
      <c r="D94" s="61">
        <f t="shared" si="32"/>
        <v>246219.3</v>
      </c>
      <c r="E94" s="61">
        <f t="shared" si="32"/>
        <v>142245.09</v>
      </c>
      <c r="F94" s="61">
        <f>E94/D94*100</f>
        <v>57.771705954813456</v>
      </c>
      <c r="G94" s="52">
        <f t="shared" ref="G94:G99" si="33">J94+M94+P94</f>
        <v>246219.3</v>
      </c>
      <c r="H94" s="52">
        <f t="shared" ref="H94:H99" si="34">K94+N94</f>
        <v>142245.09</v>
      </c>
      <c r="I94" s="52">
        <f t="shared" ref="I94:I99" si="35">H94/G94*100</f>
        <v>57.771705954813456</v>
      </c>
      <c r="J94" s="61"/>
      <c r="K94" s="61"/>
      <c r="L94" s="61"/>
      <c r="M94" s="61">
        <f>244184.5+2034.8</f>
        <v>246219.3</v>
      </c>
      <c r="N94" s="61">
        <f>141426.27+818.82</f>
        <v>142245.09</v>
      </c>
      <c r="O94" s="61">
        <f>N94/M94*100</f>
        <v>57.771705954813456</v>
      </c>
      <c r="P94" s="61"/>
      <c r="Q94" s="61"/>
      <c r="R94" s="61"/>
      <c r="S94" s="61"/>
      <c r="T94" s="61"/>
      <c r="U94" s="75"/>
    </row>
    <row r="95" spans="1:21" s="1" customFormat="1" ht="81" customHeight="1">
      <c r="A95" s="69" t="s">
        <v>87</v>
      </c>
      <c r="B95" s="67" t="s">
        <v>94</v>
      </c>
      <c r="C95" s="73" t="s">
        <v>21</v>
      </c>
      <c r="D95" s="61">
        <f t="shared" si="32"/>
        <v>39.299999999999997</v>
      </c>
      <c r="E95" s="61">
        <f t="shared" si="32"/>
        <v>9.6999999999999993</v>
      </c>
      <c r="F95" s="61">
        <f>E95/D95*100</f>
        <v>24.681933842239186</v>
      </c>
      <c r="G95" s="52">
        <f t="shared" si="33"/>
        <v>39.299999999999997</v>
      </c>
      <c r="H95" s="52">
        <f t="shared" si="34"/>
        <v>9.6999999999999993</v>
      </c>
      <c r="I95" s="52">
        <f t="shared" si="35"/>
        <v>24.681933842239186</v>
      </c>
      <c r="J95" s="61"/>
      <c r="K95" s="61"/>
      <c r="L95" s="61"/>
      <c r="M95" s="61">
        <v>39.299999999999997</v>
      </c>
      <c r="N95" s="61">
        <v>9.6999999999999993</v>
      </c>
      <c r="O95" s="61">
        <f>N95/M95*100</f>
        <v>24.681933842239186</v>
      </c>
      <c r="P95" s="61"/>
      <c r="Q95" s="61"/>
      <c r="R95" s="61"/>
      <c r="S95" s="61"/>
      <c r="T95" s="61"/>
      <c r="U95" s="75"/>
    </row>
    <row r="96" spans="1:21" s="1" customFormat="1" ht="168.75">
      <c r="A96" s="28" t="s">
        <v>139</v>
      </c>
      <c r="B96" s="29" t="s">
        <v>161</v>
      </c>
      <c r="C96" s="30" t="s">
        <v>21</v>
      </c>
      <c r="D96" s="58">
        <f t="shared" si="32"/>
        <v>623.6</v>
      </c>
      <c r="E96" s="58">
        <f t="shared" si="32"/>
        <v>0</v>
      </c>
      <c r="F96" s="61">
        <f>E96/D96*100</f>
        <v>0</v>
      </c>
      <c r="G96" s="52">
        <f t="shared" si="33"/>
        <v>623.6</v>
      </c>
      <c r="H96" s="52">
        <f t="shared" si="34"/>
        <v>0</v>
      </c>
      <c r="I96" s="52">
        <f t="shared" si="35"/>
        <v>0</v>
      </c>
      <c r="J96" s="58"/>
      <c r="K96" s="58"/>
      <c r="L96" s="58"/>
      <c r="M96" s="58">
        <v>623.6</v>
      </c>
      <c r="N96" s="58">
        <v>0</v>
      </c>
      <c r="O96" s="58">
        <f>N96/M96*100</f>
        <v>0</v>
      </c>
      <c r="P96" s="59"/>
      <c r="Q96" s="59"/>
      <c r="R96" s="59"/>
      <c r="S96" s="59"/>
      <c r="T96" s="59"/>
      <c r="U96" s="31"/>
    </row>
    <row r="97" spans="1:21" s="1" customFormat="1" ht="108.75">
      <c r="A97" s="13" t="s">
        <v>97</v>
      </c>
      <c r="B97" s="14" t="s">
        <v>160</v>
      </c>
      <c r="C97" s="21" t="s">
        <v>21</v>
      </c>
      <c r="D97" s="52">
        <f t="shared" si="32"/>
        <v>19530</v>
      </c>
      <c r="E97" s="52">
        <f t="shared" si="32"/>
        <v>11910.17</v>
      </c>
      <c r="F97" s="52">
        <f>E97/D97*100</f>
        <v>60.98397337429595</v>
      </c>
      <c r="G97" s="52">
        <f t="shared" si="33"/>
        <v>19530</v>
      </c>
      <c r="H97" s="52">
        <f t="shared" si="34"/>
        <v>11910.17</v>
      </c>
      <c r="I97" s="52">
        <f t="shared" si="35"/>
        <v>60.98397337429595</v>
      </c>
      <c r="J97" s="52">
        <v>19530</v>
      </c>
      <c r="K97" s="52">
        <v>11910.17</v>
      </c>
      <c r="L97" s="52">
        <f>K97/J97*100</f>
        <v>60.98397337429595</v>
      </c>
      <c r="M97" s="52"/>
      <c r="N97" s="52"/>
      <c r="O97" s="52"/>
      <c r="P97" s="52"/>
      <c r="Q97" s="52"/>
      <c r="R97" s="52"/>
      <c r="S97" s="52"/>
      <c r="T97" s="52"/>
      <c r="U97" s="15"/>
    </row>
    <row r="98" spans="1:21" s="1" customFormat="1" ht="166.5" customHeight="1">
      <c r="A98" s="13" t="s">
        <v>124</v>
      </c>
      <c r="B98" s="14" t="s">
        <v>162</v>
      </c>
      <c r="C98" s="21" t="s">
        <v>21</v>
      </c>
      <c r="D98" s="52">
        <f t="shared" si="32"/>
        <v>62.5</v>
      </c>
      <c r="E98" s="52">
        <f t="shared" si="32"/>
        <v>0</v>
      </c>
      <c r="F98" s="52"/>
      <c r="G98" s="52">
        <f t="shared" si="33"/>
        <v>62.5</v>
      </c>
      <c r="H98" s="52">
        <f t="shared" si="34"/>
        <v>0</v>
      </c>
      <c r="I98" s="52">
        <f t="shared" si="35"/>
        <v>0</v>
      </c>
      <c r="J98" s="52"/>
      <c r="K98" s="52"/>
      <c r="L98" s="52"/>
      <c r="M98" s="52">
        <v>62.5</v>
      </c>
      <c r="N98" s="52">
        <v>0</v>
      </c>
      <c r="O98" s="52">
        <f>N98/M98*100</f>
        <v>0</v>
      </c>
      <c r="P98" s="52"/>
      <c r="Q98" s="52"/>
      <c r="R98" s="52"/>
      <c r="S98" s="52"/>
      <c r="T98" s="52"/>
      <c r="U98" s="15"/>
    </row>
    <row r="99" spans="1:21" s="1" customFormat="1" ht="182.25" customHeight="1">
      <c r="A99" s="13" t="s">
        <v>147</v>
      </c>
      <c r="B99" s="35" t="s">
        <v>148</v>
      </c>
      <c r="C99" s="21" t="s">
        <v>21</v>
      </c>
      <c r="D99" s="52">
        <f t="shared" si="32"/>
        <v>402.8</v>
      </c>
      <c r="E99" s="52">
        <f t="shared" si="32"/>
        <v>201.8</v>
      </c>
      <c r="F99" s="52">
        <f>E99/D99*100</f>
        <v>50.099304865938436</v>
      </c>
      <c r="G99" s="52">
        <f t="shared" si="33"/>
        <v>402.8</v>
      </c>
      <c r="H99" s="52">
        <f t="shared" si="34"/>
        <v>201.8</v>
      </c>
      <c r="I99" s="52">
        <f t="shared" si="35"/>
        <v>50.099304865938436</v>
      </c>
      <c r="J99" s="52"/>
      <c r="K99" s="52"/>
      <c r="L99" s="52"/>
      <c r="M99" s="52">
        <v>402.8</v>
      </c>
      <c r="N99" s="52">
        <v>201.8</v>
      </c>
      <c r="O99" s="52">
        <f>N99/M99*100</f>
        <v>50.099304865938436</v>
      </c>
      <c r="P99" s="52"/>
      <c r="Q99" s="52"/>
      <c r="R99" s="52"/>
      <c r="S99" s="52"/>
      <c r="T99" s="52"/>
      <c r="U99" s="15"/>
    </row>
    <row r="100" spans="1:21" s="1" customFormat="1" ht="24.75">
      <c r="A100" s="93" t="s">
        <v>88</v>
      </c>
      <c r="B100" s="94"/>
      <c r="C100" s="21" t="s">
        <v>21</v>
      </c>
      <c r="D100" s="52">
        <f>D93+D94+D95+D96+D97+D98+D99</f>
        <v>281352.39999999997</v>
      </c>
      <c r="E100" s="52">
        <f>E93+E94+E95+E96+E97+E98+E99</f>
        <v>166172.34</v>
      </c>
      <c r="F100" s="52">
        <f>E100/D100*100</f>
        <v>59.061994850585961</v>
      </c>
      <c r="G100" s="52">
        <f>G98+G96+G95+G94+G93+G97+G99</f>
        <v>281352.39999999997</v>
      </c>
      <c r="H100" s="52">
        <f>H98+H96+H95+H94+H93+H97+H99</f>
        <v>166172.34</v>
      </c>
      <c r="I100" s="52">
        <f>H100/G100*100</f>
        <v>59.061994850585961</v>
      </c>
      <c r="J100" s="52">
        <f>J93+J94+J95+J96+J97+J98+J99</f>
        <v>19530</v>
      </c>
      <c r="K100" s="52">
        <f>K93+K94+K95+K96+K97+K98+K99</f>
        <v>11910.17</v>
      </c>
      <c r="L100" s="52"/>
      <c r="M100" s="52">
        <f>M93+M94+M95+M96+M97+M98+M99</f>
        <v>261822.39999999997</v>
      </c>
      <c r="N100" s="52">
        <f>N93+N94+N95+N96+N97+N98+N99</f>
        <v>154262.16999999998</v>
      </c>
      <c r="O100" s="52">
        <f>N100/M100*100</f>
        <v>58.918629574856851</v>
      </c>
      <c r="P100" s="52"/>
      <c r="Q100" s="52"/>
      <c r="R100" s="52"/>
      <c r="S100" s="52"/>
      <c r="T100" s="52"/>
      <c r="U100" s="15"/>
    </row>
    <row r="101" spans="1:21" s="1" customFormat="1">
      <c r="A101" s="90" t="s">
        <v>106</v>
      </c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2"/>
    </row>
    <row r="102" spans="1:21" s="1" customFormat="1">
      <c r="A102" s="102" t="s">
        <v>89</v>
      </c>
      <c r="B102" s="134" t="s">
        <v>117</v>
      </c>
      <c r="C102" s="88" t="s">
        <v>21</v>
      </c>
      <c r="D102" s="99">
        <f>G102</f>
        <v>1764.4</v>
      </c>
      <c r="E102" s="99">
        <f>H102</f>
        <v>734.53</v>
      </c>
      <c r="F102" s="99">
        <f>E102/D102*100</f>
        <v>41.630582634323275</v>
      </c>
      <c r="G102" s="99">
        <f>J102+M102+P102</f>
        <v>1764.4</v>
      </c>
      <c r="H102" s="99">
        <f>K102+N102</f>
        <v>734.53</v>
      </c>
      <c r="I102" s="99">
        <f>H102/G102*100</f>
        <v>41.630582634323275</v>
      </c>
      <c r="J102" s="99"/>
      <c r="K102" s="99"/>
      <c r="L102" s="99"/>
      <c r="M102" s="99">
        <v>1764.4</v>
      </c>
      <c r="N102" s="99">
        <v>734.53</v>
      </c>
      <c r="O102" s="99">
        <f>N102/M102*100</f>
        <v>41.630582634323275</v>
      </c>
      <c r="P102" s="99"/>
      <c r="Q102" s="99"/>
      <c r="R102" s="99"/>
      <c r="S102" s="111"/>
      <c r="T102" s="83"/>
      <c r="U102" s="83"/>
    </row>
    <row r="103" spans="1:21" s="1" customFormat="1">
      <c r="A103" s="103"/>
      <c r="B103" s="135"/>
      <c r="C103" s="89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12"/>
      <c r="T103" s="84"/>
      <c r="U103" s="84"/>
    </row>
    <row r="104" spans="1:21" s="1" customFormat="1">
      <c r="A104" s="103"/>
      <c r="B104" s="135"/>
      <c r="C104" s="89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12"/>
      <c r="T104" s="84"/>
      <c r="U104" s="84"/>
    </row>
    <row r="105" spans="1:21" s="1" customFormat="1">
      <c r="A105" s="103"/>
      <c r="B105" s="135"/>
      <c r="C105" s="89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12"/>
      <c r="T105" s="84"/>
      <c r="U105" s="84"/>
    </row>
    <row r="106" spans="1:21" s="1" customFormat="1">
      <c r="A106" s="103"/>
      <c r="B106" s="135"/>
      <c r="C106" s="89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12"/>
      <c r="T106" s="84"/>
      <c r="U106" s="84"/>
    </row>
    <row r="107" spans="1:21" s="1" customFormat="1">
      <c r="A107" s="103"/>
      <c r="B107" s="135"/>
      <c r="C107" s="89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12"/>
      <c r="T107" s="84"/>
      <c r="U107" s="84"/>
    </row>
    <row r="108" spans="1:21" s="1" customFormat="1">
      <c r="A108" s="103"/>
      <c r="B108" s="135"/>
      <c r="C108" s="89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12"/>
      <c r="T108" s="84"/>
      <c r="U108" s="84"/>
    </row>
    <row r="109" spans="1:21" s="1" customFormat="1" ht="120" customHeight="1">
      <c r="A109" s="133"/>
      <c r="B109" s="136"/>
      <c r="C109" s="107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13"/>
      <c r="T109" s="85"/>
      <c r="U109" s="85"/>
    </row>
    <row r="110" spans="1:21" s="1" customFormat="1" ht="82.9" customHeight="1">
      <c r="A110" s="71" t="s">
        <v>91</v>
      </c>
      <c r="B110" s="38" t="s">
        <v>107</v>
      </c>
      <c r="C110" s="73" t="s">
        <v>21</v>
      </c>
      <c r="D110" s="61">
        <f>D112+D114+D116+D117+1.6</f>
        <v>10049.900000000001</v>
      </c>
      <c r="E110" s="61">
        <f t="shared" ref="E110:O110" si="36">E112+E114+E116+E117</f>
        <v>5384.3099999999995</v>
      </c>
      <c r="F110" s="61">
        <f t="shared" si="36"/>
        <v>255.87215450798948</v>
      </c>
      <c r="G110" s="61">
        <f>G112+G114+G116+G117+1.6</f>
        <v>10049.900000000001</v>
      </c>
      <c r="H110" s="61">
        <f t="shared" si="36"/>
        <v>5384.3099999999995</v>
      </c>
      <c r="I110" s="61">
        <f t="shared" si="36"/>
        <v>255.87215450798948</v>
      </c>
      <c r="J110" s="61">
        <f t="shared" si="36"/>
        <v>0</v>
      </c>
      <c r="K110" s="61">
        <f t="shared" si="36"/>
        <v>0</v>
      </c>
      <c r="L110" s="61">
        <f t="shared" si="36"/>
        <v>0</v>
      </c>
      <c r="M110" s="61">
        <f>M112+M114+M116+M117+1.6</f>
        <v>10049.900000000001</v>
      </c>
      <c r="N110" s="61">
        <f>N112+N114+N116+N117</f>
        <v>5384.3099999999995</v>
      </c>
      <c r="O110" s="61">
        <f t="shared" si="36"/>
        <v>255.87215450798948</v>
      </c>
      <c r="P110" s="61"/>
      <c r="Q110" s="61"/>
      <c r="R110" s="61"/>
      <c r="S110" s="79"/>
      <c r="T110" s="75"/>
      <c r="U110" s="77"/>
    </row>
    <row r="111" spans="1:21" s="1" customFormat="1">
      <c r="A111" s="132" t="s">
        <v>32</v>
      </c>
      <c r="B111" s="141"/>
      <c r="C111" s="15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26"/>
      <c r="T111" s="15"/>
      <c r="U111" s="15"/>
    </row>
    <row r="112" spans="1:21" s="1" customFormat="1">
      <c r="A112" s="102" t="s">
        <v>140</v>
      </c>
      <c r="B112" s="139" t="s">
        <v>33</v>
      </c>
      <c r="C112" s="88" t="s">
        <v>21</v>
      </c>
      <c r="D112" s="99">
        <f>G112</f>
        <v>2718.75</v>
      </c>
      <c r="E112" s="99">
        <f>H112</f>
        <v>1477.24</v>
      </c>
      <c r="F112" s="99">
        <f>E112/D112*100</f>
        <v>54.335264367816094</v>
      </c>
      <c r="G112" s="99">
        <f>J112+M112:M115+P112</f>
        <v>2718.75</v>
      </c>
      <c r="H112" s="99">
        <f>K112+N112+Q112</f>
        <v>1477.24</v>
      </c>
      <c r="I112" s="99">
        <f>H112/G112*100</f>
        <v>54.335264367816094</v>
      </c>
      <c r="J112" s="99"/>
      <c r="K112" s="99"/>
      <c r="L112" s="99"/>
      <c r="M112" s="99">
        <v>2718.75</v>
      </c>
      <c r="N112" s="99">
        <v>1477.24</v>
      </c>
      <c r="O112" s="99">
        <f>N112/M112*100</f>
        <v>54.335264367816094</v>
      </c>
      <c r="P112" s="99"/>
      <c r="Q112" s="99"/>
      <c r="R112" s="99"/>
      <c r="S112" s="111"/>
      <c r="T112" s="83"/>
      <c r="U112" s="117"/>
    </row>
    <row r="113" spans="1:21" s="1" customFormat="1" ht="24.75" customHeight="1">
      <c r="A113" s="103"/>
      <c r="B113" s="140"/>
      <c r="C113" s="107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13"/>
      <c r="T113" s="85"/>
      <c r="U113" s="117"/>
    </row>
    <row r="114" spans="1:21" s="1" customFormat="1">
      <c r="A114" s="137" t="s">
        <v>141</v>
      </c>
      <c r="B114" s="139" t="s">
        <v>34</v>
      </c>
      <c r="C114" s="88" t="s">
        <v>21</v>
      </c>
      <c r="D114" s="99">
        <f>G114</f>
        <v>794.75</v>
      </c>
      <c r="E114" s="99">
        <f>H114</f>
        <v>401.77</v>
      </c>
      <c r="F114" s="99">
        <f>E114/D114*100</f>
        <v>50.553004089336262</v>
      </c>
      <c r="G114" s="99">
        <f>J114+M114:M116+P114</f>
        <v>794.75</v>
      </c>
      <c r="H114" s="99">
        <f t="shared" ref="H114" si="37">K114+N114+Q114</f>
        <v>401.77</v>
      </c>
      <c r="I114" s="99">
        <f t="shared" ref="I114" si="38">H114/G114*100</f>
        <v>50.553004089336262</v>
      </c>
      <c r="J114" s="99"/>
      <c r="K114" s="99"/>
      <c r="L114" s="99"/>
      <c r="M114" s="99">
        <v>794.75</v>
      </c>
      <c r="N114" s="99">
        <v>401.77</v>
      </c>
      <c r="O114" s="99">
        <f>N114/M114*100</f>
        <v>50.553004089336262</v>
      </c>
      <c r="P114" s="99"/>
      <c r="Q114" s="99"/>
      <c r="R114" s="99"/>
      <c r="S114" s="111"/>
      <c r="T114" s="83"/>
      <c r="U114" s="117"/>
    </row>
    <row r="115" spans="1:21" s="1" customFormat="1" ht="32.25" customHeight="1">
      <c r="A115" s="138"/>
      <c r="B115" s="140"/>
      <c r="C115" s="107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13"/>
      <c r="T115" s="85"/>
      <c r="U115" s="117"/>
    </row>
    <row r="116" spans="1:21" s="1" customFormat="1" ht="14.45" customHeight="1">
      <c r="A116" s="71" t="s">
        <v>142</v>
      </c>
      <c r="B116" s="54" t="s">
        <v>35</v>
      </c>
      <c r="C116" s="42" t="s">
        <v>21</v>
      </c>
      <c r="D116" s="49">
        <f>G116</f>
        <v>6380.04</v>
      </c>
      <c r="E116" s="49">
        <f>H116</f>
        <v>3352.97</v>
      </c>
      <c r="F116" s="49">
        <f>E116/D116*100</f>
        <v>52.554059222199236</v>
      </c>
      <c r="G116" s="49">
        <f>J116+M116:M119+P116</f>
        <v>6380.04</v>
      </c>
      <c r="H116" s="49">
        <f t="shared" ref="H116" si="39">K116+N116+Q116</f>
        <v>3352.97</v>
      </c>
      <c r="I116" s="49">
        <f t="shared" ref="I116" si="40">H116/G116*100</f>
        <v>52.554059222199236</v>
      </c>
      <c r="J116" s="49"/>
      <c r="K116" s="49"/>
      <c r="L116" s="49"/>
      <c r="M116" s="49">
        <v>6380.04</v>
      </c>
      <c r="N116" s="49">
        <v>3352.97</v>
      </c>
      <c r="O116" s="49">
        <f>N116/M116*100</f>
        <v>52.554059222199236</v>
      </c>
      <c r="P116" s="49"/>
      <c r="Q116" s="49"/>
      <c r="R116" s="49"/>
      <c r="S116" s="41"/>
      <c r="T116" s="77"/>
      <c r="U116" s="77"/>
    </row>
    <row r="117" spans="1:21" s="1" customFormat="1" ht="36" customHeight="1">
      <c r="A117" s="4" t="s">
        <v>154</v>
      </c>
      <c r="B117" s="53" t="s">
        <v>155</v>
      </c>
      <c r="C117" s="89" t="s">
        <v>21</v>
      </c>
      <c r="D117" s="62">
        <f>G117</f>
        <v>154.76</v>
      </c>
      <c r="E117" s="62">
        <f>H117</f>
        <v>152.33000000000001</v>
      </c>
      <c r="F117" s="49">
        <f>E117/D117*100</f>
        <v>98.4298268286379</v>
      </c>
      <c r="G117" s="62">
        <f>M117</f>
        <v>154.76</v>
      </c>
      <c r="H117" s="62">
        <f>N117</f>
        <v>152.33000000000001</v>
      </c>
      <c r="I117" s="62">
        <f>H117/G117*100</f>
        <v>98.4298268286379</v>
      </c>
      <c r="J117" s="62"/>
      <c r="K117" s="62"/>
      <c r="L117" s="62"/>
      <c r="M117" s="62">
        <v>154.76</v>
      </c>
      <c r="N117" s="62">
        <v>152.33000000000001</v>
      </c>
      <c r="O117" s="49">
        <f>N117/M117*100</f>
        <v>98.4298268286379</v>
      </c>
      <c r="P117" s="62"/>
      <c r="Q117" s="62"/>
      <c r="R117" s="62"/>
      <c r="S117" s="80"/>
      <c r="T117" s="76"/>
      <c r="U117" s="76"/>
    </row>
    <row r="118" spans="1:21" s="1" customFormat="1">
      <c r="A118" s="93" t="s">
        <v>90</v>
      </c>
      <c r="B118" s="94"/>
      <c r="C118" s="107"/>
      <c r="D118" s="52">
        <f>D110+D102</f>
        <v>11814.300000000001</v>
      </c>
      <c r="E118" s="52">
        <f>E110+E102</f>
        <v>6118.8399999999992</v>
      </c>
      <c r="F118" s="52">
        <f>E118/D118*100</f>
        <v>51.791811618123788</v>
      </c>
      <c r="G118" s="52">
        <f>G110+G102</f>
        <v>11814.300000000001</v>
      </c>
      <c r="H118" s="52">
        <f>H110+H102</f>
        <v>6118.8399999999992</v>
      </c>
      <c r="I118" s="52">
        <f>H118/G118*100</f>
        <v>51.791811618123788</v>
      </c>
      <c r="J118" s="52"/>
      <c r="K118" s="52"/>
      <c r="L118" s="52"/>
      <c r="M118" s="52">
        <f>M110+M102</f>
        <v>11814.300000000001</v>
      </c>
      <c r="N118" s="52">
        <f>N110+N102</f>
        <v>6118.8399999999992</v>
      </c>
      <c r="O118" s="49">
        <f>N118/M118*100</f>
        <v>51.791811618123788</v>
      </c>
      <c r="P118" s="52"/>
      <c r="Q118" s="52"/>
      <c r="R118" s="52"/>
      <c r="S118" s="26"/>
      <c r="T118" s="15"/>
      <c r="U118" s="15"/>
    </row>
    <row r="119" spans="1:21" s="1" customFormat="1">
      <c r="A119" s="90" t="s">
        <v>135</v>
      </c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2"/>
    </row>
    <row r="120" spans="1:21" s="1" customFormat="1" ht="15.75" customHeight="1">
      <c r="A120" s="102" t="s">
        <v>136</v>
      </c>
      <c r="B120" s="104" t="s">
        <v>98</v>
      </c>
      <c r="C120" s="88" t="s">
        <v>21</v>
      </c>
      <c r="D120" s="83"/>
      <c r="E120" s="83"/>
      <c r="F120" s="95"/>
      <c r="G120" s="83"/>
      <c r="H120" s="83"/>
      <c r="I120" s="95"/>
      <c r="J120" s="83"/>
      <c r="K120" s="83"/>
      <c r="L120" s="83"/>
      <c r="M120" s="83"/>
      <c r="N120" s="83"/>
      <c r="O120" s="95"/>
      <c r="P120" s="83"/>
      <c r="Q120" s="83"/>
      <c r="R120" s="83"/>
      <c r="S120" s="83"/>
      <c r="T120" s="83"/>
      <c r="U120" s="83"/>
    </row>
    <row r="121" spans="1:21" s="1" customFormat="1">
      <c r="A121" s="103"/>
      <c r="B121" s="105"/>
      <c r="C121" s="89"/>
      <c r="D121" s="84"/>
      <c r="E121" s="84"/>
      <c r="F121" s="96"/>
      <c r="G121" s="84"/>
      <c r="H121" s="84"/>
      <c r="I121" s="96"/>
      <c r="J121" s="84"/>
      <c r="K121" s="84"/>
      <c r="L121" s="84"/>
      <c r="M121" s="84"/>
      <c r="N121" s="84"/>
      <c r="O121" s="96"/>
      <c r="P121" s="84"/>
      <c r="Q121" s="84"/>
      <c r="R121" s="84"/>
      <c r="S121" s="84"/>
      <c r="T121" s="84"/>
      <c r="U121" s="84"/>
    </row>
    <row r="122" spans="1:21" s="1" customFormat="1">
      <c r="A122" s="103"/>
      <c r="B122" s="105"/>
      <c r="C122" s="89"/>
      <c r="D122" s="84"/>
      <c r="E122" s="84"/>
      <c r="F122" s="96"/>
      <c r="G122" s="84"/>
      <c r="H122" s="84"/>
      <c r="I122" s="96"/>
      <c r="J122" s="84"/>
      <c r="K122" s="84"/>
      <c r="L122" s="84"/>
      <c r="M122" s="84"/>
      <c r="N122" s="84"/>
      <c r="O122" s="96"/>
      <c r="P122" s="84"/>
      <c r="Q122" s="84"/>
      <c r="R122" s="84"/>
      <c r="S122" s="84"/>
      <c r="T122" s="84"/>
      <c r="U122" s="84"/>
    </row>
    <row r="123" spans="1:21" s="1" customFormat="1">
      <c r="A123" s="103"/>
      <c r="B123" s="105"/>
      <c r="C123" s="89"/>
      <c r="D123" s="84"/>
      <c r="E123" s="84"/>
      <c r="F123" s="96"/>
      <c r="G123" s="84"/>
      <c r="H123" s="84"/>
      <c r="I123" s="96"/>
      <c r="J123" s="84"/>
      <c r="K123" s="84"/>
      <c r="L123" s="84"/>
      <c r="M123" s="84"/>
      <c r="N123" s="84"/>
      <c r="O123" s="96"/>
      <c r="P123" s="84"/>
      <c r="Q123" s="84"/>
      <c r="R123" s="84"/>
      <c r="S123" s="84"/>
      <c r="T123" s="84"/>
      <c r="U123" s="84"/>
    </row>
    <row r="124" spans="1:21" s="1" customFormat="1">
      <c r="A124" s="103"/>
      <c r="B124" s="105"/>
      <c r="C124" s="89"/>
      <c r="D124" s="84"/>
      <c r="E124" s="84"/>
      <c r="F124" s="96"/>
      <c r="G124" s="84"/>
      <c r="H124" s="84"/>
      <c r="I124" s="96"/>
      <c r="J124" s="84"/>
      <c r="K124" s="84"/>
      <c r="L124" s="84"/>
      <c r="M124" s="84"/>
      <c r="N124" s="84"/>
      <c r="O124" s="96"/>
      <c r="P124" s="84"/>
      <c r="Q124" s="84"/>
      <c r="R124" s="84"/>
      <c r="S124" s="84"/>
      <c r="T124" s="84"/>
      <c r="U124" s="84"/>
    </row>
    <row r="125" spans="1:21" s="1" customFormat="1">
      <c r="A125" s="103"/>
      <c r="B125" s="105"/>
      <c r="C125" s="89"/>
      <c r="D125" s="84"/>
      <c r="E125" s="84"/>
      <c r="F125" s="96"/>
      <c r="G125" s="84"/>
      <c r="H125" s="84"/>
      <c r="I125" s="96"/>
      <c r="J125" s="84"/>
      <c r="K125" s="84"/>
      <c r="L125" s="84"/>
      <c r="M125" s="84"/>
      <c r="N125" s="84"/>
      <c r="O125" s="96"/>
      <c r="P125" s="84"/>
      <c r="Q125" s="84"/>
      <c r="R125" s="84"/>
      <c r="S125" s="84"/>
      <c r="T125" s="84"/>
      <c r="U125" s="84"/>
    </row>
    <row r="126" spans="1:21" s="1" customFormat="1">
      <c r="A126" s="103"/>
      <c r="B126" s="105"/>
      <c r="C126" s="89"/>
      <c r="D126" s="84"/>
      <c r="E126" s="84"/>
      <c r="F126" s="96"/>
      <c r="G126" s="84"/>
      <c r="H126" s="84"/>
      <c r="I126" s="96"/>
      <c r="J126" s="84"/>
      <c r="K126" s="84"/>
      <c r="L126" s="84"/>
      <c r="M126" s="84"/>
      <c r="N126" s="84"/>
      <c r="O126" s="96"/>
      <c r="P126" s="84"/>
      <c r="Q126" s="84"/>
      <c r="R126" s="84"/>
      <c r="S126" s="84"/>
      <c r="T126" s="84"/>
      <c r="U126" s="84"/>
    </row>
    <row r="127" spans="1:21" s="1" customFormat="1">
      <c r="A127" s="103"/>
      <c r="B127" s="105"/>
      <c r="C127" s="89"/>
      <c r="D127" s="84"/>
      <c r="E127" s="84"/>
      <c r="F127" s="96"/>
      <c r="G127" s="84"/>
      <c r="H127" s="84"/>
      <c r="I127" s="96"/>
      <c r="J127" s="84"/>
      <c r="K127" s="84"/>
      <c r="L127" s="84"/>
      <c r="M127" s="84"/>
      <c r="N127" s="84"/>
      <c r="O127" s="96"/>
      <c r="P127" s="84"/>
      <c r="Q127" s="84"/>
      <c r="R127" s="84"/>
      <c r="S127" s="84"/>
      <c r="T127" s="84"/>
      <c r="U127" s="84"/>
    </row>
    <row r="128" spans="1:21" s="1" customFormat="1" ht="82.5" customHeight="1">
      <c r="A128" s="103"/>
      <c r="B128" s="106"/>
      <c r="C128" s="107"/>
      <c r="D128" s="85"/>
      <c r="E128" s="85"/>
      <c r="F128" s="97"/>
      <c r="G128" s="85"/>
      <c r="H128" s="85"/>
      <c r="I128" s="97"/>
      <c r="J128" s="85"/>
      <c r="K128" s="85"/>
      <c r="L128" s="85"/>
      <c r="M128" s="85"/>
      <c r="N128" s="85"/>
      <c r="O128" s="97"/>
      <c r="P128" s="85"/>
      <c r="Q128" s="85"/>
      <c r="R128" s="85"/>
      <c r="S128" s="85"/>
      <c r="T128" s="85"/>
      <c r="U128" s="85"/>
    </row>
    <row r="129" spans="1:22" s="1" customFormat="1" ht="24.75">
      <c r="A129" s="93" t="s">
        <v>137</v>
      </c>
      <c r="B129" s="94"/>
      <c r="C129" s="22" t="s">
        <v>21</v>
      </c>
      <c r="D129" s="25">
        <f>D120</f>
        <v>0</v>
      </c>
      <c r="E129" s="25">
        <f>E120</f>
        <v>0</v>
      </c>
      <c r="F129" s="25">
        <v>0</v>
      </c>
      <c r="G129" s="25">
        <f>G120</f>
        <v>0</v>
      </c>
      <c r="H129" s="25">
        <f>H120</f>
        <v>0</v>
      </c>
      <c r="I129" s="25">
        <v>0</v>
      </c>
      <c r="J129" s="24"/>
      <c r="K129" s="24"/>
      <c r="L129" s="24"/>
      <c r="M129" s="25">
        <f>M120</f>
        <v>0</v>
      </c>
      <c r="N129" s="25">
        <f>N120</f>
        <v>0</v>
      </c>
      <c r="O129" s="25">
        <v>0</v>
      </c>
      <c r="P129" s="24"/>
      <c r="Q129" s="24"/>
      <c r="R129" s="24"/>
      <c r="S129" s="24"/>
      <c r="T129" s="24"/>
      <c r="U129" s="24"/>
    </row>
    <row r="130" spans="1:22" s="1" customFormat="1" ht="24.75">
      <c r="A130" s="90" t="s">
        <v>53</v>
      </c>
      <c r="B130" s="92"/>
      <c r="C130" s="21" t="s">
        <v>21</v>
      </c>
      <c r="D130" s="57">
        <f>D129+D118+D100+D91</f>
        <v>404855.39999999997</v>
      </c>
      <c r="E130" s="57">
        <f>E129+E118+E100+E91</f>
        <v>225499.66999999998</v>
      </c>
      <c r="F130" s="57">
        <f>E130/D130*100</f>
        <v>55.698817404930253</v>
      </c>
      <c r="G130" s="57">
        <f>G129+G118+G100+G91</f>
        <v>404855.39999999997</v>
      </c>
      <c r="H130" s="57">
        <f>H129+H118+H100+H91</f>
        <v>225499.66999999998</v>
      </c>
      <c r="I130" s="57">
        <f>H130/G130*100</f>
        <v>55.698817404930253</v>
      </c>
      <c r="J130" s="57">
        <f>J129+J118+J100+J91</f>
        <v>19530</v>
      </c>
      <c r="K130" s="57">
        <f>K129+K118+K100+K91</f>
        <v>11910.17</v>
      </c>
      <c r="L130" s="57">
        <f>K130/J130*100</f>
        <v>60.98397337429595</v>
      </c>
      <c r="M130" s="57">
        <f>M129+M118+M100+M91</f>
        <v>385325.39999999997</v>
      </c>
      <c r="N130" s="57">
        <f>N129+N118+N100+N91</f>
        <v>213589.5</v>
      </c>
      <c r="O130" s="57">
        <f>N130/M130*100</f>
        <v>55.430942263344186</v>
      </c>
      <c r="P130" s="23"/>
      <c r="Q130" s="23"/>
      <c r="R130" s="23"/>
      <c r="S130" s="23"/>
      <c r="T130" s="23"/>
      <c r="U130" s="23"/>
      <c r="V130" s="36"/>
    </row>
    <row r="131" spans="1:22" s="1" customFormat="1" ht="15.75" customHeight="1">
      <c r="A131" s="132" t="s">
        <v>36</v>
      </c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2"/>
    </row>
    <row r="132" spans="1:22" s="1" customFormat="1">
      <c r="A132" s="90" t="s">
        <v>66</v>
      </c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2"/>
    </row>
    <row r="133" spans="1:22" s="1" customFormat="1" ht="91.5" customHeight="1">
      <c r="A133" s="71" t="s">
        <v>41</v>
      </c>
      <c r="B133" s="67" t="s">
        <v>24</v>
      </c>
      <c r="C133" s="63" t="s">
        <v>21</v>
      </c>
      <c r="D133" s="61">
        <f>M133</f>
        <v>3317.42</v>
      </c>
      <c r="E133" s="61">
        <f>N133</f>
        <v>0</v>
      </c>
      <c r="F133" s="61">
        <f>E133/D133*100</f>
        <v>0</v>
      </c>
      <c r="G133" s="61">
        <f>J133+M133+P133</f>
        <v>3317.42</v>
      </c>
      <c r="H133" s="61">
        <f>K133+N133+Q133</f>
        <v>0</v>
      </c>
      <c r="I133" s="61">
        <f>H133/G133*100</f>
        <v>0</v>
      </c>
      <c r="J133" s="61"/>
      <c r="K133" s="61"/>
      <c r="L133" s="61"/>
      <c r="M133" s="61">
        <v>3317.42</v>
      </c>
      <c r="N133" s="61">
        <v>0</v>
      </c>
      <c r="O133" s="79">
        <f>N133/M133*100</f>
        <v>0</v>
      </c>
      <c r="P133" s="79"/>
      <c r="Q133" s="79"/>
      <c r="R133" s="79"/>
      <c r="S133" s="79"/>
      <c r="T133" s="79"/>
      <c r="U133" s="79"/>
    </row>
    <row r="134" spans="1:22" s="1" customFormat="1" ht="88.5" customHeight="1">
      <c r="A134" s="71" t="s">
        <v>42</v>
      </c>
      <c r="B134" s="37" t="s">
        <v>25</v>
      </c>
      <c r="C134" s="63" t="s">
        <v>21</v>
      </c>
      <c r="D134" s="61">
        <f>G134</f>
        <v>2383.48</v>
      </c>
      <c r="E134" s="61">
        <f>H134</f>
        <v>932.4</v>
      </c>
      <c r="F134" s="61">
        <f>E134/D134*100</f>
        <v>39.119270981925588</v>
      </c>
      <c r="G134" s="61">
        <f t="shared" ref="G134:G135" si="41">J134+M134+P134</f>
        <v>2383.48</v>
      </c>
      <c r="H134" s="61">
        <f t="shared" ref="H134:H135" si="42">K134+N134+Q134</f>
        <v>932.4</v>
      </c>
      <c r="I134" s="61">
        <f t="shared" ref="I134:I135" si="43">H134/G134*100</f>
        <v>39.119270981925588</v>
      </c>
      <c r="J134" s="61"/>
      <c r="K134" s="61"/>
      <c r="L134" s="61"/>
      <c r="M134" s="61">
        <v>2383.48</v>
      </c>
      <c r="N134" s="61">
        <v>932.4</v>
      </c>
      <c r="O134" s="79">
        <f>N134/M134*100</f>
        <v>39.119270981925588</v>
      </c>
      <c r="P134" s="79"/>
      <c r="Q134" s="79"/>
      <c r="R134" s="79"/>
      <c r="S134" s="79"/>
      <c r="T134" s="79"/>
      <c r="U134" s="79"/>
    </row>
    <row r="135" spans="1:22" s="1" customFormat="1" ht="117.75" customHeight="1">
      <c r="A135" s="71" t="s">
        <v>51</v>
      </c>
      <c r="B135" s="67" t="s">
        <v>149</v>
      </c>
      <c r="C135" s="63" t="s">
        <v>21</v>
      </c>
      <c r="D135" s="61">
        <f>G135</f>
        <v>800</v>
      </c>
      <c r="E135" s="61">
        <f>H135</f>
        <v>0</v>
      </c>
      <c r="F135" s="61">
        <f>E135/D135*100</f>
        <v>0</v>
      </c>
      <c r="G135" s="61">
        <f t="shared" si="41"/>
        <v>800</v>
      </c>
      <c r="H135" s="61">
        <f t="shared" si="42"/>
        <v>0</v>
      </c>
      <c r="I135" s="61">
        <f t="shared" si="43"/>
        <v>0</v>
      </c>
      <c r="J135" s="61"/>
      <c r="K135" s="61"/>
      <c r="L135" s="61"/>
      <c r="M135" s="61">
        <v>800</v>
      </c>
      <c r="N135" s="61">
        <v>0</v>
      </c>
      <c r="O135" s="79">
        <f>N135/M135*100</f>
        <v>0</v>
      </c>
      <c r="P135" s="79"/>
      <c r="Q135" s="79"/>
      <c r="R135" s="79"/>
      <c r="S135" s="79"/>
      <c r="T135" s="79"/>
      <c r="U135" s="79"/>
    </row>
    <row r="136" spans="1:22" s="1" customFormat="1">
      <c r="A136" s="90" t="s">
        <v>67</v>
      </c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2"/>
    </row>
    <row r="137" spans="1:22" s="1" customFormat="1">
      <c r="A137" s="103" t="s">
        <v>39</v>
      </c>
      <c r="B137" s="105" t="s">
        <v>65</v>
      </c>
      <c r="C137" s="88" t="s">
        <v>21</v>
      </c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</row>
    <row r="138" spans="1:22" s="1" customFormat="1">
      <c r="A138" s="103"/>
      <c r="B138" s="105"/>
      <c r="C138" s="89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</row>
    <row r="139" spans="1:22" s="1" customFormat="1">
      <c r="A139" s="103"/>
      <c r="B139" s="105"/>
      <c r="C139" s="89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</row>
    <row r="140" spans="1:22" s="1" customFormat="1">
      <c r="A140" s="103"/>
      <c r="B140" s="105"/>
      <c r="C140" s="89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</row>
    <row r="141" spans="1:22" s="1" customFormat="1">
      <c r="A141" s="103"/>
      <c r="B141" s="105"/>
      <c r="C141" s="89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</row>
    <row r="142" spans="1:22" s="1" customFormat="1">
      <c r="A142" s="103"/>
      <c r="B142" s="105"/>
      <c r="C142" s="89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</row>
    <row r="143" spans="1:22" s="1" customFormat="1">
      <c r="A143" s="103"/>
      <c r="B143" s="105"/>
      <c r="C143" s="89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</row>
    <row r="144" spans="1:22" s="1" customFormat="1">
      <c r="A144" s="103"/>
      <c r="B144" s="105"/>
      <c r="C144" s="107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</row>
    <row r="145" spans="1:21" s="1" customFormat="1" ht="15" customHeight="1">
      <c r="A145" s="90" t="s">
        <v>68</v>
      </c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2"/>
    </row>
    <row r="146" spans="1:21" s="1" customFormat="1">
      <c r="A146" s="103" t="s">
        <v>43</v>
      </c>
      <c r="B146" s="132" t="s">
        <v>40</v>
      </c>
      <c r="C146" s="88" t="s">
        <v>21</v>
      </c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</row>
    <row r="147" spans="1:21" s="1" customFormat="1">
      <c r="A147" s="103"/>
      <c r="B147" s="132"/>
      <c r="C147" s="89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</row>
    <row r="148" spans="1:21" s="1" customFormat="1" ht="32.25" customHeight="1">
      <c r="A148" s="103"/>
      <c r="B148" s="132"/>
      <c r="C148" s="107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</row>
    <row r="149" spans="1:21" s="1" customFormat="1">
      <c r="A149" s="103" t="s">
        <v>44</v>
      </c>
      <c r="B149" s="131" t="s">
        <v>23</v>
      </c>
      <c r="C149" s="88" t="s">
        <v>21</v>
      </c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</row>
    <row r="150" spans="1:21" s="1" customFormat="1">
      <c r="A150" s="103"/>
      <c r="B150" s="131"/>
      <c r="C150" s="89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</row>
    <row r="151" spans="1:21" s="1" customFormat="1" ht="30.75" customHeight="1">
      <c r="A151" s="103"/>
      <c r="B151" s="131"/>
      <c r="C151" s="107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</row>
    <row r="152" spans="1:21" s="1" customFormat="1" ht="68.25" customHeight="1">
      <c r="A152" s="103" t="s">
        <v>45</v>
      </c>
      <c r="B152" s="105" t="s">
        <v>75</v>
      </c>
      <c r="C152" s="88" t="s">
        <v>21</v>
      </c>
      <c r="D152" s="83"/>
      <c r="E152" s="83"/>
      <c r="F152" s="83"/>
      <c r="G152" s="83"/>
      <c r="H152" s="83"/>
      <c r="I152" s="95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</row>
    <row r="153" spans="1:21" s="1" customFormat="1">
      <c r="A153" s="103"/>
      <c r="B153" s="105"/>
      <c r="C153" s="89"/>
      <c r="D153" s="84"/>
      <c r="E153" s="84"/>
      <c r="F153" s="84"/>
      <c r="G153" s="84"/>
      <c r="H153" s="84"/>
      <c r="I153" s="96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</row>
    <row r="154" spans="1:21" s="1" customFormat="1">
      <c r="A154" s="103"/>
      <c r="B154" s="105"/>
      <c r="C154" s="107"/>
      <c r="D154" s="85"/>
      <c r="E154" s="85"/>
      <c r="F154" s="85"/>
      <c r="G154" s="85"/>
      <c r="H154" s="85"/>
      <c r="I154" s="97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</row>
    <row r="155" spans="1:21" s="1" customFormat="1" ht="78.75" customHeight="1">
      <c r="A155" s="71" t="s">
        <v>46</v>
      </c>
      <c r="B155" s="67" t="s">
        <v>73</v>
      </c>
      <c r="C155" s="21" t="s">
        <v>21</v>
      </c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</row>
    <row r="156" spans="1:21" s="1" customFormat="1">
      <c r="A156" s="90" t="s">
        <v>69</v>
      </c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2"/>
    </row>
    <row r="157" spans="1:21" s="1" customFormat="1" ht="87" customHeight="1">
      <c r="A157" s="71" t="s">
        <v>64</v>
      </c>
      <c r="B157" s="67" t="s">
        <v>26</v>
      </c>
      <c r="C157" s="42" t="s">
        <v>21</v>
      </c>
      <c r="D157" s="49">
        <f>G157</f>
        <v>60.714449999999999</v>
      </c>
      <c r="E157" s="49">
        <f>H157</f>
        <v>0</v>
      </c>
      <c r="F157" s="49">
        <f>E157/D157*100</f>
        <v>0</v>
      </c>
      <c r="G157" s="49">
        <f>J157+M157+P157</f>
        <v>60.714449999999999</v>
      </c>
      <c r="H157" s="49">
        <f>K157+N157+Q157</f>
        <v>0</v>
      </c>
      <c r="I157" s="49">
        <f>H157/G157*100</f>
        <v>0</v>
      </c>
      <c r="J157" s="49"/>
      <c r="K157" s="49"/>
      <c r="L157" s="49"/>
      <c r="M157" s="49"/>
      <c r="N157" s="49"/>
      <c r="O157" s="49"/>
      <c r="P157" s="49">
        <v>60.714449999999999</v>
      </c>
      <c r="Q157" s="49">
        <v>0</v>
      </c>
      <c r="R157" s="49">
        <f>Q157/P157*100</f>
        <v>0</v>
      </c>
      <c r="S157" s="41"/>
      <c r="T157" s="41"/>
      <c r="U157" s="41"/>
    </row>
    <row r="158" spans="1:21" s="1" customFormat="1" ht="63" customHeight="1">
      <c r="A158" s="4" t="s">
        <v>121</v>
      </c>
      <c r="B158" s="66" t="s">
        <v>138</v>
      </c>
      <c r="C158" s="74" t="s">
        <v>21</v>
      </c>
      <c r="D158" s="62">
        <f>G158</f>
        <v>64.8</v>
      </c>
      <c r="E158" s="62">
        <f>H158</f>
        <v>16.2</v>
      </c>
      <c r="F158" s="62">
        <f>E158/D158*100</f>
        <v>25</v>
      </c>
      <c r="G158" s="49">
        <f>J158+M158+P158</f>
        <v>64.8</v>
      </c>
      <c r="H158" s="49">
        <f>K158+N158+Q158</f>
        <v>16.2</v>
      </c>
      <c r="I158" s="49">
        <f>H158/G158*100</f>
        <v>25</v>
      </c>
      <c r="J158" s="62"/>
      <c r="K158" s="62"/>
      <c r="L158" s="62"/>
      <c r="M158" s="62">
        <f>64.8</f>
        <v>64.8</v>
      </c>
      <c r="N158" s="62">
        <v>16.2</v>
      </c>
      <c r="O158" s="62">
        <f>N158/M158*100</f>
        <v>25</v>
      </c>
      <c r="P158" s="62"/>
      <c r="Q158" s="62"/>
      <c r="R158" s="62"/>
      <c r="S158" s="80"/>
      <c r="T158" s="80"/>
      <c r="U158" s="80"/>
    </row>
    <row r="159" spans="1:21">
      <c r="A159" s="93" t="s">
        <v>52</v>
      </c>
      <c r="B159" s="94"/>
      <c r="C159" s="24" t="s">
        <v>21</v>
      </c>
      <c r="D159" s="60">
        <f>D133+D134+D135+D157+D158</f>
        <v>6626.4144500000002</v>
      </c>
      <c r="E159" s="60">
        <f>E157+E155+E152+E146+E135+E134+E133+E158</f>
        <v>948.6</v>
      </c>
      <c r="F159" s="60">
        <f>E159/D159*100</f>
        <v>14.3154341938271</v>
      </c>
      <c r="G159" s="60">
        <f>G157+G155+G152+G146+G135+G134+G133+G158</f>
        <v>6626.4144500000002</v>
      </c>
      <c r="H159" s="60">
        <f>H157+H155+H152+H146+H135+H134+H133+H158</f>
        <v>948.6</v>
      </c>
      <c r="I159" s="60">
        <f>H159/G159*100</f>
        <v>14.3154341938271</v>
      </c>
      <c r="J159" s="60">
        <f>J157+J155+J152+J146+J135+J134+J133+J158</f>
        <v>0</v>
      </c>
      <c r="K159" s="60">
        <f>K157+K155+K152+K146+K135+K134+K133+K158</f>
        <v>0</v>
      </c>
      <c r="L159" s="60">
        <f>L157+L155+L152+L146+L135+L134+L133+L158</f>
        <v>0</v>
      </c>
      <c r="M159" s="60">
        <f>M157+M155+M152+M146+M135+M134+M133+M158</f>
        <v>6565.7</v>
      </c>
      <c r="N159" s="60">
        <f>N157+N155+N152+N146+N135+N134+N133+N158</f>
        <v>948.6</v>
      </c>
      <c r="O159" s="60">
        <f>N159/M159*100</f>
        <v>14.447812114473704</v>
      </c>
      <c r="P159" s="60">
        <f>P157+P155+P152+P146+P135+P134+P133+P158</f>
        <v>60.714449999999999</v>
      </c>
      <c r="Q159" s="60">
        <f>Q157+Q155+Q152+Q146+Q135+Q134+Q133+Q158</f>
        <v>0</v>
      </c>
      <c r="R159" s="60">
        <f>Q159/P159*100</f>
        <v>0</v>
      </c>
      <c r="S159" s="23"/>
      <c r="T159" s="23"/>
      <c r="U159" s="23"/>
    </row>
    <row r="160" spans="1:21">
      <c r="A160" s="90" t="s">
        <v>92</v>
      </c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2"/>
    </row>
    <row r="161" spans="1:21">
      <c r="A161" s="90" t="s">
        <v>70</v>
      </c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2"/>
    </row>
    <row r="162" spans="1:21">
      <c r="A162" s="102" t="s">
        <v>71</v>
      </c>
      <c r="B162" s="104" t="s">
        <v>108</v>
      </c>
      <c r="C162" s="108" t="s">
        <v>21</v>
      </c>
      <c r="D162" s="99">
        <f>G162</f>
        <v>7698.2</v>
      </c>
      <c r="E162" s="99">
        <f>H162</f>
        <v>3562.91</v>
      </c>
      <c r="F162" s="99"/>
      <c r="G162" s="99">
        <f>J162+M162+P162</f>
        <v>7698.2</v>
      </c>
      <c r="H162" s="99">
        <f>K162+N162+Q162</f>
        <v>3562.91</v>
      </c>
      <c r="I162" s="99">
        <f>H162/G162*100</f>
        <v>46.282377698682808</v>
      </c>
      <c r="J162" s="99"/>
      <c r="K162" s="99"/>
      <c r="L162" s="99"/>
      <c r="M162" s="99"/>
      <c r="N162" s="99"/>
      <c r="O162" s="99"/>
      <c r="P162" s="99">
        <v>7698.2</v>
      </c>
      <c r="Q162" s="99">
        <v>3562.91</v>
      </c>
      <c r="R162" s="114">
        <f>Q162/P162*100</f>
        <v>46.282377698682808</v>
      </c>
      <c r="S162" s="111"/>
      <c r="T162" s="111"/>
      <c r="U162" s="111"/>
    </row>
    <row r="163" spans="1:21">
      <c r="A163" s="103"/>
      <c r="B163" s="105"/>
      <c r="C163" s="109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15"/>
      <c r="S163" s="112"/>
      <c r="T163" s="112"/>
      <c r="U163" s="112"/>
    </row>
    <row r="164" spans="1:21" ht="67.5" customHeight="1">
      <c r="A164" s="103"/>
      <c r="B164" s="105"/>
      <c r="C164" s="110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16"/>
      <c r="S164" s="113"/>
      <c r="T164" s="113"/>
      <c r="U164" s="113"/>
    </row>
    <row r="165" spans="1:21" ht="33.75" customHeight="1">
      <c r="A165" s="7"/>
      <c r="B165" s="72" t="s">
        <v>54</v>
      </c>
      <c r="C165" s="22" t="s">
        <v>21</v>
      </c>
      <c r="D165" s="60">
        <f>SUM(D162)</f>
        <v>7698.2</v>
      </c>
      <c r="E165" s="60">
        <f>SUM(E162)</f>
        <v>3562.91</v>
      </c>
      <c r="F165" s="60">
        <f>E165/D165*100</f>
        <v>46.282377698682808</v>
      </c>
      <c r="G165" s="60">
        <f>G162</f>
        <v>7698.2</v>
      </c>
      <c r="H165" s="60">
        <f>SUM(H162)</f>
        <v>3562.91</v>
      </c>
      <c r="I165" s="60">
        <f>H165/G165*100</f>
        <v>46.282377698682808</v>
      </c>
      <c r="J165" s="60"/>
      <c r="K165" s="60"/>
      <c r="L165" s="60"/>
      <c r="M165" s="60">
        <f>M162</f>
        <v>0</v>
      </c>
      <c r="N165" s="60">
        <f>SUM(N162)</f>
        <v>0</v>
      </c>
      <c r="O165" s="60"/>
      <c r="P165" s="60">
        <f>SUM(P162)</f>
        <v>7698.2</v>
      </c>
      <c r="Q165" s="60">
        <f>SUM(Q162)</f>
        <v>3562.91</v>
      </c>
      <c r="R165" s="60">
        <f>Q165/P165*100</f>
        <v>46.282377698682808</v>
      </c>
      <c r="S165" s="27"/>
      <c r="T165" s="27"/>
      <c r="U165" s="27"/>
    </row>
    <row r="166" spans="1:21" ht="41.25" customHeight="1">
      <c r="A166" s="9"/>
      <c r="B166" s="7" t="s">
        <v>14</v>
      </c>
      <c r="C166" s="22" t="s">
        <v>21</v>
      </c>
      <c r="D166" s="57">
        <f>D165+D159+D130+D83</f>
        <v>560275.44192999997</v>
      </c>
      <c r="E166" s="57">
        <f>E165+E159+E130+E83</f>
        <v>301477.22399999999</v>
      </c>
      <c r="F166" s="57">
        <f>E166/D166*100</f>
        <v>53.808752166879039</v>
      </c>
      <c r="G166" s="57">
        <f>G165+G159+G130+G83</f>
        <v>560275.44192999997</v>
      </c>
      <c r="H166" s="57">
        <f>H165+H159+H130+H83</f>
        <v>301477.22399999999</v>
      </c>
      <c r="I166" s="57">
        <f>H166/G166*100</f>
        <v>53.808752166879039</v>
      </c>
      <c r="J166" s="57">
        <f>J165+J159+J130+J83</f>
        <v>39443.5</v>
      </c>
      <c r="K166" s="57">
        <f>K165+K159+K130+K83</f>
        <v>20206.53</v>
      </c>
      <c r="L166" s="57">
        <f>K166/J166*100</f>
        <v>51.229049146247164</v>
      </c>
      <c r="M166" s="57">
        <f>M165+M159+M130+M83</f>
        <v>404675.05325999996</v>
      </c>
      <c r="N166" s="57">
        <f>N165+N159+N130+N83</f>
        <v>220204.364</v>
      </c>
      <c r="O166" s="52">
        <f>N166/M166*100</f>
        <v>54.415107189352916</v>
      </c>
      <c r="P166" s="57">
        <f>P165+P159+P130+P83</f>
        <v>116156.88867</v>
      </c>
      <c r="Q166" s="57">
        <f>Q165+Q159+Q130+Q83</f>
        <v>61066.33</v>
      </c>
      <c r="R166" s="52">
        <f>Q166/P166*100</f>
        <v>52.572284518990983</v>
      </c>
      <c r="S166" s="26"/>
      <c r="T166" s="26"/>
      <c r="U166" s="18"/>
    </row>
    <row r="167" spans="1:2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</row>
    <row r="168" spans="1:21">
      <c r="A168" s="12"/>
      <c r="B168" s="12" t="s">
        <v>156</v>
      </c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 t="s">
        <v>157</v>
      </c>
      <c r="P168" s="12"/>
      <c r="Q168" s="12"/>
      <c r="R168" s="12"/>
      <c r="S168" s="12"/>
      <c r="T168" s="12"/>
      <c r="U168" s="12"/>
    </row>
    <row r="169" spans="1:2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</row>
    <row r="170" spans="1:21">
      <c r="A170" s="12"/>
      <c r="B170" s="12" t="s">
        <v>158</v>
      </c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</row>
    <row r="171" spans="1:21">
      <c r="A171" s="12"/>
      <c r="B171" s="81" t="s">
        <v>159</v>
      </c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</row>
    <row r="172" spans="1:21">
      <c r="D172" s="82"/>
      <c r="E172" s="82"/>
    </row>
    <row r="174" spans="1:21">
      <c r="D174" s="82"/>
      <c r="E174" s="82"/>
    </row>
  </sheetData>
  <mergeCells count="313">
    <mergeCell ref="N32:N39"/>
    <mergeCell ref="O32:O39"/>
    <mergeCell ref="P32:P39"/>
    <mergeCell ref="Q32:Q39"/>
    <mergeCell ref="R32:R39"/>
    <mergeCell ref="B15:U15"/>
    <mergeCell ref="C16:C23"/>
    <mergeCell ref="D16:D23"/>
    <mergeCell ref="E16:E23"/>
    <mergeCell ref="L16:L23"/>
    <mergeCell ref="M16:M23"/>
    <mergeCell ref="N16:N23"/>
    <mergeCell ref="O16:O23"/>
    <mergeCell ref="C32:C39"/>
    <mergeCell ref="D32:D39"/>
    <mergeCell ref="E32:E39"/>
    <mergeCell ref="F32:F39"/>
    <mergeCell ref="G32:G39"/>
    <mergeCell ref="U16:U23"/>
    <mergeCell ref="C24:C31"/>
    <mergeCell ref="D24:D31"/>
    <mergeCell ref="E24:E31"/>
    <mergeCell ref="F24:F31"/>
    <mergeCell ref="G24:G31"/>
    <mergeCell ref="A48:A54"/>
    <mergeCell ref="A41:B41"/>
    <mergeCell ref="A16:A23"/>
    <mergeCell ref="B24:B31"/>
    <mergeCell ref="A45:A47"/>
    <mergeCell ref="B45:B47"/>
    <mergeCell ref="B48:B54"/>
    <mergeCell ref="A24:A31"/>
    <mergeCell ref="B16:B23"/>
    <mergeCell ref="A32:A39"/>
    <mergeCell ref="B32:B39"/>
    <mergeCell ref="A43:U43"/>
    <mergeCell ref="B42:U42"/>
    <mergeCell ref="U24:U31"/>
    <mergeCell ref="R24:R31"/>
    <mergeCell ref="S24:S31"/>
    <mergeCell ref="T24:T31"/>
    <mergeCell ref="H32:H39"/>
    <mergeCell ref="I32:I39"/>
    <mergeCell ref="S32:S39"/>
    <mergeCell ref="T32:T39"/>
    <mergeCell ref="U32:U39"/>
    <mergeCell ref="J32:J39"/>
    <mergeCell ref="K32:K39"/>
    <mergeCell ref="B149:B151"/>
    <mergeCell ref="A152:A154"/>
    <mergeCell ref="B146:B148"/>
    <mergeCell ref="B137:B144"/>
    <mergeCell ref="B162:B164"/>
    <mergeCell ref="A159:B159"/>
    <mergeCell ref="A146:A148"/>
    <mergeCell ref="A149:A151"/>
    <mergeCell ref="A102:A109"/>
    <mergeCell ref="B102:B109"/>
    <mergeCell ref="A114:A115"/>
    <mergeCell ref="B114:B115"/>
    <mergeCell ref="A112:A113"/>
    <mergeCell ref="B112:B113"/>
    <mergeCell ref="A129:B129"/>
    <mergeCell ref="A111:B111"/>
    <mergeCell ref="A131:U131"/>
    <mergeCell ref="A132:U132"/>
    <mergeCell ref="A136:U136"/>
    <mergeCell ref="A145:U145"/>
    <mergeCell ref="C137:C144"/>
    <mergeCell ref="D137:D144"/>
    <mergeCell ref="E137:E144"/>
    <mergeCell ref="F137:F144"/>
    <mergeCell ref="H24:H31"/>
    <mergeCell ref="P16:P23"/>
    <mergeCell ref="Q16:Q23"/>
    <mergeCell ref="F16:F23"/>
    <mergeCell ref="G16:G23"/>
    <mergeCell ref="H16:H23"/>
    <mergeCell ref="I16:I23"/>
    <mergeCell ref="J16:J23"/>
    <mergeCell ref="K16:K23"/>
    <mergeCell ref="O24:O31"/>
    <mergeCell ref="P24:P31"/>
    <mergeCell ref="Q24:Q31"/>
    <mergeCell ref="I24:I31"/>
    <mergeCell ref="J24:J31"/>
    <mergeCell ref="K24:K31"/>
    <mergeCell ref="L24:L31"/>
    <mergeCell ref="M24:M31"/>
    <mergeCell ref="N24:N31"/>
    <mergeCell ref="R16:R23"/>
    <mergeCell ref="S16:S23"/>
    <mergeCell ref="T16:T23"/>
    <mergeCell ref="A11:A12"/>
    <mergeCell ref="B11:B12"/>
    <mergeCell ref="C11:F12"/>
    <mergeCell ref="G11:I12"/>
    <mergeCell ref="J11:U11"/>
    <mergeCell ref="J12:L12"/>
    <mergeCell ref="M12:O12"/>
    <mergeCell ref="P12:R12"/>
    <mergeCell ref="S12:U12"/>
    <mergeCell ref="L32:L39"/>
    <mergeCell ref="M32:M39"/>
    <mergeCell ref="S102:S109"/>
    <mergeCell ref="T102:T109"/>
    <mergeCell ref="T112:T113"/>
    <mergeCell ref="U112:U113"/>
    <mergeCell ref="D45:D47"/>
    <mergeCell ref="E45:E47"/>
    <mergeCell ref="F45:F47"/>
    <mergeCell ref="G45:G47"/>
    <mergeCell ref="H45:H47"/>
    <mergeCell ref="I45:I47"/>
    <mergeCell ref="J45:J47"/>
    <mergeCell ref="K45:K47"/>
    <mergeCell ref="R45:R47"/>
    <mergeCell ref="L45:L47"/>
    <mergeCell ref="M45:M47"/>
    <mergeCell ref="N45:N47"/>
    <mergeCell ref="O45:O47"/>
    <mergeCell ref="P45:P47"/>
    <mergeCell ref="Q45:Q47"/>
    <mergeCell ref="A92:U92"/>
    <mergeCell ref="I48:I54"/>
    <mergeCell ref="S45:S47"/>
    <mergeCell ref="T45:T47"/>
    <mergeCell ref="U45:U47"/>
    <mergeCell ref="N114:N115"/>
    <mergeCell ref="E112:E113"/>
    <mergeCell ref="F112:F113"/>
    <mergeCell ref="G112:G113"/>
    <mergeCell ref="A68:U68"/>
    <mergeCell ref="A69:U69"/>
    <mergeCell ref="A78:U78"/>
    <mergeCell ref="O102:O109"/>
    <mergeCell ref="P102:P109"/>
    <mergeCell ref="K102:K109"/>
    <mergeCell ref="C112:C113"/>
    <mergeCell ref="D112:D113"/>
    <mergeCell ref="A101:U101"/>
    <mergeCell ref="C102:C109"/>
    <mergeCell ref="D102:D109"/>
    <mergeCell ref="E102:E109"/>
    <mergeCell ref="F102:F109"/>
    <mergeCell ref="G102:G109"/>
    <mergeCell ref="H102:H109"/>
    <mergeCell ref="I102:I109"/>
    <mergeCell ref="J102:J109"/>
    <mergeCell ref="U102:U109"/>
    <mergeCell ref="Q102:Q109"/>
    <mergeCell ref="R102:R109"/>
    <mergeCell ref="M112:M113"/>
    <mergeCell ref="N112:N113"/>
    <mergeCell ref="R112:R113"/>
    <mergeCell ref="S112:S113"/>
    <mergeCell ref="C114:C115"/>
    <mergeCell ref="D114:D115"/>
    <mergeCell ref="E114:E115"/>
    <mergeCell ref="F114:F115"/>
    <mergeCell ref="G114:G115"/>
    <mergeCell ref="K112:K113"/>
    <mergeCell ref="L112:L113"/>
    <mergeCell ref="P112:P113"/>
    <mergeCell ref="Q112:Q113"/>
    <mergeCell ref="H112:H113"/>
    <mergeCell ref="I112:I113"/>
    <mergeCell ref="J112:J113"/>
    <mergeCell ref="H114:H115"/>
    <mergeCell ref="I114:I115"/>
    <mergeCell ref="J114:J115"/>
    <mergeCell ref="K114:K115"/>
    <mergeCell ref="L114:L115"/>
    <mergeCell ref="P114:P115"/>
    <mergeCell ref="O114:O115"/>
    <mergeCell ref="M114:M115"/>
    <mergeCell ref="R114:R115"/>
    <mergeCell ref="S114:S115"/>
    <mergeCell ref="T114:T115"/>
    <mergeCell ref="U114:U115"/>
    <mergeCell ref="O112:O113"/>
    <mergeCell ref="Q114:Q115"/>
    <mergeCell ref="U137:U144"/>
    <mergeCell ref="O137:O144"/>
    <mergeCell ref="P137:P144"/>
    <mergeCell ref="Q137:Q144"/>
    <mergeCell ref="R137:R144"/>
    <mergeCell ref="S137:S144"/>
    <mergeCell ref="T137:T144"/>
    <mergeCell ref="A137:A144"/>
    <mergeCell ref="L146:L148"/>
    <mergeCell ref="M146:M148"/>
    <mergeCell ref="N146:N148"/>
    <mergeCell ref="C146:C148"/>
    <mergeCell ref="D146:D148"/>
    <mergeCell ref="E146:E148"/>
    <mergeCell ref="F146:F148"/>
    <mergeCell ref="G146:G148"/>
    <mergeCell ref="H146:H148"/>
    <mergeCell ref="I146:I148"/>
    <mergeCell ref="J146:J148"/>
    <mergeCell ref="K146:K148"/>
    <mergeCell ref="G137:G144"/>
    <mergeCell ref="H137:H144"/>
    <mergeCell ref="I137:I144"/>
    <mergeCell ref="J137:J144"/>
    <mergeCell ref="K137:K144"/>
    <mergeCell ref="L137:L144"/>
    <mergeCell ref="M137:M144"/>
    <mergeCell ref="N137:N144"/>
    <mergeCell ref="K149:K151"/>
    <mergeCell ref="L149:L151"/>
    <mergeCell ref="M149:M151"/>
    <mergeCell ref="N149:N151"/>
    <mergeCell ref="R152:R154"/>
    <mergeCell ref="C149:C151"/>
    <mergeCell ref="D149:D151"/>
    <mergeCell ref="E149:E151"/>
    <mergeCell ref="F149:F151"/>
    <mergeCell ref="G149:G151"/>
    <mergeCell ref="H149:H151"/>
    <mergeCell ref="S152:S154"/>
    <mergeCell ref="T152:T154"/>
    <mergeCell ref="U152:U154"/>
    <mergeCell ref="A156:U156"/>
    <mergeCell ref="L152:L154"/>
    <mergeCell ref="M152:M154"/>
    <mergeCell ref="N152:N154"/>
    <mergeCell ref="O152:O154"/>
    <mergeCell ref="P152:P154"/>
    <mergeCell ref="Q152:Q154"/>
    <mergeCell ref="C152:C154"/>
    <mergeCell ref="D152:D154"/>
    <mergeCell ref="E152:E154"/>
    <mergeCell ref="F152:F154"/>
    <mergeCell ref="G152:G154"/>
    <mergeCell ref="H152:H154"/>
    <mergeCell ref="I152:I154"/>
    <mergeCell ref="J152:J154"/>
    <mergeCell ref="K152:K154"/>
    <mergeCell ref="B152:B154"/>
    <mergeCell ref="E120:E128"/>
    <mergeCell ref="F120:F128"/>
    <mergeCell ref="I162:I164"/>
    <mergeCell ref="J162:J164"/>
    <mergeCell ref="K162:K164"/>
    <mergeCell ref="L162:L164"/>
    <mergeCell ref="M162:M164"/>
    <mergeCell ref="N162:N164"/>
    <mergeCell ref="A160:U160"/>
    <mergeCell ref="A161:U161"/>
    <mergeCell ref="C162:C164"/>
    <mergeCell ref="D162:D164"/>
    <mergeCell ref="E162:E164"/>
    <mergeCell ref="F162:F164"/>
    <mergeCell ref="G162:G164"/>
    <mergeCell ref="H162:H164"/>
    <mergeCell ref="U162:U164"/>
    <mergeCell ref="O162:O164"/>
    <mergeCell ref="P162:P164"/>
    <mergeCell ref="Q162:Q164"/>
    <mergeCell ref="R162:R164"/>
    <mergeCell ref="S162:S164"/>
    <mergeCell ref="T162:T164"/>
    <mergeCell ref="A162:A164"/>
    <mergeCell ref="C120:C128"/>
    <mergeCell ref="D120:D128"/>
    <mergeCell ref="A100:B100"/>
    <mergeCell ref="U149:U151"/>
    <mergeCell ref="S149:S151"/>
    <mergeCell ref="T149:T151"/>
    <mergeCell ref="R146:R148"/>
    <mergeCell ref="S146:S148"/>
    <mergeCell ref="T146:T148"/>
    <mergeCell ref="U146:U148"/>
    <mergeCell ref="O146:O148"/>
    <mergeCell ref="P146:P148"/>
    <mergeCell ref="Q146:Q148"/>
    <mergeCell ref="O149:O151"/>
    <mergeCell ref="P149:P151"/>
    <mergeCell ref="Q149:Q151"/>
    <mergeCell ref="R149:R151"/>
    <mergeCell ref="I149:I151"/>
    <mergeCell ref="J149:J151"/>
    <mergeCell ref="P120:P128"/>
    <mergeCell ref="Q120:Q128"/>
    <mergeCell ref="R120:R128"/>
    <mergeCell ref="C117:C118"/>
    <mergeCell ref="A130:B130"/>
    <mergeCell ref="G120:G128"/>
    <mergeCell ref="H120:H128"/>
    <mergeCell ref="C7:N9"/>
    <mergeCell ref="N2:U6"/>
    <mergeCell ref="C48:C52"/>
    <mergeCell ref="S120:S128"/>
    <mergeCell ref="T120:T128"/>
    <mergeCell ref="U120:U128"/>
    <mergeCell ref="A119:U119"/>
    <mergeCell ref="A118:B118"/>
    <mergeCell ref="I120:I128"/>
    <mergeCell ref="J120:J128"/>
    <mergeCell ref="K120:K128"/>
    <mergeCell ref="L120:L128"/>
    <mergeCell ref="M120:M128"/>
    <mergeCell ref="N120:N128"/>
    <mergeCell ref="O120:O128"/>
    <mergeCell ref="A84:U84"/>
    <mergeCell ref="A85:U85"/>
    <mergeCell ref="L102:L109"/>
    <mergeCell ref="M102:M109"/>
    <mergeCell ref="N102:N109"/>
    <mergeCell ref="A120:A128"/>
    <mergeCell ref="B120:B128"/>
  </mergeCells>
  <phoneticPr fontId="2" type="noConversion"/>
  <pageMargins left="0" right="0" top="0.35433070866141736" bottom="0.35433070866141736" header="0.31496062992125984" footer="0.31496062992125984"/>
  <pageSetup paperSize="9" scale="70" orientation="landscape" r:id="rId1"/>
  <rowBreaks count="6" manualBreakCount="6">
    <brk id="41" max="20" man="1"/>
    <brk id="70" max="20" man="1"/>
    <brk id="83" max="20" man="1"/>
    <brk id="100" max="20" man="1"/>
    <brk id="130" max="20" man="1"/>
    <brk id="155" max="20" man="1"/>
  </rowBreaks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UPOBR3</dc:creator>
  <cp:lastModifiedBy>User</cp:lastModifiedBy>
  <cp:lastPrinted>2022-07-20T13:31:09Z</cp:lastPrinted>
  <dcterms:created xsi:type="dcterms:W3CDTF">2016-02-05T10:53:40Z</dcterms:created>
  <dcterms:modified xsi:type="dcterms:W3CDTF">2022-07-22T13:05:50Z</dcterms:modified>
</cp:coreProperties>
</file>