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7485"/>
  </bookViews>
  <sheets>
    <sheet name="Лист2" sheetId="2" r:id="rId1"/>
    <sheet name="Лист3" sheetId="3" r:id="rId2"/>
  </sheets>
  <definedNames>
    <definedName name="_xlnm.Print_Area" localSheetId="0">Лист2!$A$1:$U$174</definedName>
  </definedNames>
  <calcPr calcId="124519"/>
</workbook>
</file>

<file path=xl/calcChain.xml><?xml version="1.0" encoding="utf-8"?>
<calcChain xmlns="http://schemas.openxmlformats.org/spreadsheetml/2006/main">
  <c r="V169" i="2"/>
  <c r="N74"/>
  <c r="K83"/>
  <c r="N83"/>
  <c r="Q83"/>
  <c r="Q81"/>
  <c r="Q74"/>
  <c r="Q73"/>
  <c r="N73"/>
  <c r="Q72"/>
  <c r="N72"/>
  <c r="Q64"/>
  <c r="P64"/>
  <c r="N64"/>
  <c r="M64"/>
  <c r="K64"/>
  <c r="J64"/>
  <c r="Q43"/>
  <c r="P43"/>
  <c r="Q15"/>
  <c r="P15"/>
  <c r="H100"/>
  <c r="X110"/>
  <c r="X111"/>
  <c r="X126"/>
  <c r="X128"/>
  <c r="W90"/>
  <c r="W91"/>
  <c r="W92"/>
  <c r="W93"/>
  <c r="W95"/>
  <c r="X95" s="1"/>
  <c r="W96"/>
  <c r="W97"/>
  <c r="W98"/>
  <c r="W99"/>
  <c r="W100"/>
  <c r="W101"/>
  <c r="W102"/>
  <c r="W104"/>
  <c r="X104" s="1"/>
  <c r="W105"/>
  <c r="W106"/>
  <c r="X106" s="1"/>
  <c r="W107"/>
  <c r="X107" s="1"/>
  <c r="W108"/>
  <c r="X108" s="1"/>
  <c r="W109"/>
  <c r="X109" s="1"/>
  <c r="W110"/>
  <c r="W111"/>
  <c r="W112"/>
  <c r="X112" s="1"/>
  <c r="W114"/>
  <c r="X114" s="1"/>
  <c r="W115"/>
  <c r="W116"/>
  <c r="X116" s="1"/>
  <c r="W117"/>
  <c r="W118"/>
  <c r="X118" s="1"/>
  <c r="W119"/>
  <c r="W120"/>
  <c r="W122"/>
  <c r="X122" s="1"/>
  <c r="W123"/>
  <c r="X123" s="1"/>
  <c r="W124"/>
  <c r="X124" s="1"/>
  <c r="W125"/>
  <c r="X125" s="1"/>
  <c r="W126"/>
  <c r="W127"/>
  <c r="X127" s="1"/>
  <c r="W128"/>
  <c r="W129"/>
  <c r="X129" s="1"/>
  <c r="W130"/>
  <c r="X130" s="1"/>
  <c r="W131"/>
  <c r="X131" s="1"/>
  <c r="V90"/>
  <c r="V91"/>
  <c r="V92"/>
  <c r="V95"/>
  <c r="V96"/>
  <c r="V97"/>
  <c r="V98"/>
  <c r="V99"/>
  <c r="V100"/>
  <c r="V101"/>
  <c r="V102"/>
  <c r="V104"/>
  <c r="V105"/>
  <c r="V106"/>
  <c r="V107"/>
  <c r="V108"/>
  <c r="V109"/>
  <c r="V110"/>
  <c r="V111"/>
  <c r="V112"/>
  <c r="V114"/>
  <c r="V115"/>
  <c r="V116"/>
  <c r="V117"/>
  <c r="V118"/>
  <c r="V119"/>
  <c r="V120"/>
  <c r="V122"/>
  <c r="V123"/>
  <c r="V124"/>
  <c r="V125"/>
  <c r="V126"/>
  <c r="V127"/>
  <c r="V128"/>
  <c r="V129"/>
  <c r="V130"/>
  <c r="V131"/>
  <c r="W89"/>
  <c r="V89"/>
  <c r="Q162"/>
  <c r="P162"/>
  <c r="H140"/>
  <c r="E140" s="1"/>
  <c r="G140"/>
  <c r="D140" s="1"/>
  <c r="R140"/>
  <c r="I140" s="1"/>
  <c r="O98"/>
  <c r="F140" l="1"/>
  <c r="Q40"/>
  <c r="P40"/>
  <c r="N40"/>
  <c r="H39"/>
  <c r="E39" s="1"/>
  <c r="G39"/>
  <c r="O39"/>
  <c r="M93"/>
  <c r="V93" s="1"/>
  <c r="I39" l="1"/>
  <c r="D39"/>
  <c r="F39" s="1"/>
  <c r="P84"/>
  <c r="N69"/>
  <c r="K69"/>
  <c r="J69"/>
  <c r="O68"/>
  <c r="H68"/>
  <c r="G68"/>
  <c r="E68"/>
  <c r="D68"/>
  <c r="H66"/>
  <c r="I66" s="1"/>
  <c r="G66"/>
  <c r="E66"/>
  <c r="D66"/>
  <c r="L66"/>
  <c r="O66"/>
  <c r="R66"/>
  <c r="J84"/>
  <c r="Q84"/>
  <c r="Q69"/>
  <c r="P69"/>
  <c r="G69" s="1"/>
  <c r="M43"/>
  <c r="M69" s="1"/>
  <c r="M15"/>
  <c r="M40" s="1"/>
  <c r="G83"/>
  <c r="D83" s="1"/>
  <c r="N84"/>
  <c r="M84"/>
  <c r="E75"/>
  <c r="D75"/>
  <c r="O75"/>
  <c r="E65"/>
  <c r="H83"/>
  <c r="E83" s="1"/>
  <c r="K84"/>
  <c r="L83"/>
  <c r="O83"/>
  <c r="R83"/>
  <c r="H67"/>
  <c r="G67"/>
  <c r="E67"/>
  <c r="D67"/>
  <c r="R67"/>
  <c r="O67"/>
  <c r="R31"/>
  <c r="F66" l="1"/>
  <c r="O69"/>
  <c r="I68"/>
  <c r="F68"/>
  <c r="F75"/>
  <c r="E69"/>
  <c r="L69"/>
  <c r="I83"/>
  <c r="G84"/>
  <c r="F67"/>
  <c r="I67"/>
  <c r="O84"/>
  <c r="F83"/>
  <c r="L84"/>
  <c r="R69"/>
  <c r="G81"/>
  <c r="O15"/>
  <c r="M113"/>
  <c r="O43"/>
  <c r="H15"/>
  <c r="G15"/>
  <c r="R165"/>
  <c r="R160"/>
  <c r="J113"/>
  <c r="K113"/>
  <c r="L113"/>
  <c r="N113"/>
  <c r="O120"/>
  <c r="G119"/>
  <c r="D119" s="1"/>
  <c r="H119"/>
  <c r="E119" s="1"/>
  <c r="X119" s="1"/>
  <c r="O119"/>
  <c r="H120"/>
  <c r="E120" s="1"/>
  <c r="X120" s="1"/>
  <c r="G120"/>
  <c r="O101"/>
  <c r="O99"/>
  <c r="H97"/>
  <c r="E97" s="1"/>
  <c r="X97" s="1"/>
  <c r="G97"/>
  <c r="D97" s="1"/>
  <c r="O93"/>
  <c r="H91"/>
  <c r="E91" s="1"/>
  <c r="X91" s="1"/>
  <c r="G91"/>
  <c r="D91" s="1"/>
  <c r="R76"/>
  <c r="J79"/>
  <c r="K79"/>
  <c r="L79"/>
  <c r="S79"/>
  <c r="T79"/>
  <c r="U79"/>
  <c r="R78"/>
  <c r="H78"/>
  <c r="G78"/>
  <c r="D78" s="1"/>
  <c r="R61"/>
  <c r="R44"/>
  <c r="R55"/>
  <c r="R57"/>
  <c r="H165"/>
  <c r="E165" s="1"/>
  <c r="G165"/>
  <c r="D165" s="1"/>
  <c r="H161"/>
  <c r="E161" s="1"/>
  <c r="G161"/>
  <c r="D161" s="1"/>
  <c r="H160"/>
  <c r="G160"/>
  <c r="H137"/>
  <c r="E137" s="1"/>
  <c r="H138"/>
  <c r="E138" s="1"/>
  <c r="H136"/>
  <c r="G137"/>
  <c r="D137" s="1"/>
  <c r="G138"/>
  <c r="D138" s="1"/>
  <c r="G136"/>
  <c r="O137"/>
  <c r="H117"/>
  <c r="E117" s="1"/>
  <c r="X117" s="1"/>
  <c r="H115"/>
  <c r="E115" s="1"/>
  <c r="X115" s="1"/>
  <c r="G117"/>
  <c r="D117" s="1"/>
  <c r="G115"/>
  <c r="H105"/>
  <c r="E105" s="1"/>
  <c r="X105" s="1"/>
  <c r="G105"/>
  <c r="D105" s="1"/>
  <c r="H98"/>
  <c r="E98" s="1"/>
  <c r="X98" s="1"/>
  <c r="H99"/>
  <c r="E99" s="1"/>
  <c r="X99" s="1"/>
  <c r="E100"/>
  <c r="X100" s="1"/>
  <c r="H101"/>
  <c r="E101" s="1"/>
  <c r="X101" s="1"/>
  <c r="H102"/>
  <c r="E102" s="1"/>
  <c r="X102" s="1"/>
  <c r="G98"/>
  <c r="D98" s="1"/>
  <c r="G99"/>
  <c r="D99" s="1"/>
  <c r="G100"/>
  <c r="D100" s="1"/>
  <c r="G101"/>
  <c r="D101" s="1"/>
  <c r="G102"/>
  <c r="D102" s="1"/>
  <c r="H96"/>
  <c r="E96" s="1"/>
  <c r="X96" s="1"/>
  <c r="G96"/>
  <c r="D96" s="1"/>
  <c r="H90"/>
  <c r="E90" s="1"/>
  <c r="X90" s="1"/>
  <c r="H92"/>
  <c r="E92" s="1"/>
  <c r="X92" s="1"/>
  <c r="H93"/>
  <c r="E93" s="1"/>
  <c r="X93" s="1"/>
  <c r="G90"/>
  <c r="D90" s="1"/>
  <c r="G92"/>
  <c r="D92" s="1"/>
  <c r="G93"/>
  <c r="D93" s="1"/>
  <c r="H82"/>
  <c r="E82" s="1"/>
  <c r="H81"/>
  <c r="E81" s="1"/>
  <c r="H89"/>
  <c r="E89" s="1"/>
  <c r="X89" s="1"/>
  <c r="G89"/>
  <c r="D89" s="1"/>
  <c r="V113" l="1"/>
  <c r="W113"/>
  <c r="D160"/>
  <c r="G162"/>
  <c r="E160"/>
  <c r="H162"/>
  <c r="D103"/>
  <c r="I15"/>
  <c r="F119"/>
  <c r="G113"/>
  <c r="G121" s="1"/>
  <c r="F100"/>
  <c r="E84"/>
  <c r="F137"/>
  <c r="I137"/>
  <c r="E113"/>
  <c r="H113"/>
  <c r="H121" s="1"/>
  <c r="I165"/>
  <c r="I161"/>
  <c r="I120"/>
  <c r="I119"/>
  <c r="F93"/>
  <c r="F99"/>
  <c r="D115"/>
  <c r="I138"/>
  <c r="I160"/>
  <c r="I78"/>
  <c r="I136"/>
  <c r="E78"/>
  <c r="F78" s="1"/>
  <c r="D120"/>
  <c r="F120" s="1"/>
  <c r="H103"/>
  <c r="G103"/>
  <c r="I91"/>
  <c r="Q79"/>
  <c r="P79"/>
  <c r="N79"/>
  <c r="M79"/>
  <c r="I90"/>
  <c r="I105"/>
  <c r="I101"/>
  <c r="I97"/>
  <c r="I100"/>
  <c r="I117"/>
  <c r="I102"/>
  <c r="I98"/>
  <c r="I115"/>
  <c r="I93"/>
  <c r="I96"/>
  <c r="I89"/>
  <c r="I92"/>
  <c r="I99"/>
  <c r="G82"/>
  <c r="H73"/>
  <c r="H74"/>
  <c r="H75"/>
  <c r="H76"/>
  <c r="E76" s="1"/>
  <c r="H77"/>
  <c r="E77" s="1"/>
  <c r="H72"/>
  <c r="G73"/>
  <c r="G74"/>
  <c r="G75"/>
  <c r="G76"/>
  <c r="D76" s="1"/>
  <c r="G77"/>
  <c r="D77" s="1"/>
  <c r="G72"/>
  <c r="H48"/>
  <c r="H49"/>
  <c r="H50"/>
  <c r="H51"/>
  <c r="H52"/>
  <c r="H53"/>
  <c r="H54"/>
  <c r="E54" s="1"/>
  <c r="H55"/>
  <c r="E55" s="1"/>
  <c r="H56"/>
  <c r="H57"/>
  <c r="E57" s="1"/>
  <c r="H58"/>
  <c r="E58" s="1"/>
  <c r="H59"/>
  <c r="H60"/>
  <c r="H61"/>
  <c r="H62"/>
  <c r="E62" s="1"/>
  <c r="H63"/>
  <c r="H64"/>
  <c r="H65"/>
  <c r="G48"/>
  <c r="G49"/>
  <c r="G50"/>
  <c r="G51"/>
  <c r="G52"/>
  <c r="G53"/>
  <c r="G54"/>
  <c r="D54" s="1"/>
  <c r="G55"/>
  <c r="D55" s="1"/>
  <c r="G56"/>
  <c r="G57"/>
  <c r="D57" s="1"/>
  <c r="G58"/>
  <c r="D58" s="1"/>
  <c r="G59"/>
  <c r="G60"/>
  <c r="G61"/>
  <c r="D61" s="1"/>
  <c r="G62"/>
  <c r="D62" s="1"/>
  <c r="G63"/>
  <c r="G64"/>
  <c r="G65"/>
  <c r="R54"/>
  <c r="H47"/>
  <c r="E47" s="1"/>
  <c r="G47"/>
  <c r="D47" s="1"/>
  <c r="H44"/>
  <c r="E44" s="1"/>
  <c r="G44"/>
  <c r="D44" s="1"/>
  <c r="D74"/>
  <c r="E74"/>
  <c r="O74"/>
  <c r="R74"/>
  <c r="H43"/>
  <c r="G43"/>
  <c r="H23"/>
  <c r="E23" s="1"/>
  <c r="H31"/>
  <c r="E31" s="1"/>
  <c r="G23"/>
  <c r="D23" s="1"/>
  <c r="G31"/>
  <c r="D31" s="1"/>
  <c r="E15"/>
  <c r="D15"/>
  <c r="L100"/>
  <c r="E73"/>
  <c r="D73"/>
  <c r="D72"/>
  <c r="E72"/>
  <c r="E64"/>
  <c r="D65"/>
  <c r="D64"/>
  <c r="N162"/>
  <c r="M162"/>
  <c r="O161"/>
  <c r="F161"/>
  <c r="O138"/>
  <c r="F138"/>
  <c r="D136"/>
  <c r="D162" s="1"/>
  <c r="F117"/>
  <c r="F115"/>
  <c r="N103"/>
  <c r="M103"/>
  <c r="V103" s="1"/>
  <c r="K103"/>
  <c r="J103"/>
  <c r="J133" s="1"/>
  <c r="E103"/>
  <c r="O102"/>
  <c r="F102"/>
  <c r="R58"/>
  <c r="O136"/>
  <c r="O117"/>
  <c r="O115"/>
  <c r="O105"/>
  <c r="O97"/>
  <c r="O96"/>
  <c r="O92"/>
  <c r="O90"/>
  <c r="O89"/>
  <c r="N168"/>
  <c r="E136"/>
  <c r="F105"/>
  <c r="F98"/>
  <c r="F97"/>
  <c r="F96"/>
  <c r="F92"/>
  <c r="F90"/>
  <c r="F89"/>
  <c r="H84"/>
  <c r="R82"/>
  <c r="R81"/>
  <c r="R73"/>
  <c r="R72"/>
  <c r="O73"/>
  <c r="O72"/>
  <c r="R65"/>
  <c r="R64"/>
  <c r="O65"/>
  <c r="O64"/>
  <c r="L64"/>
  <c r="R62"/>
  <c r="R47"/>
  <c r="R43"/>
  <c r="R23"/>
  <c r="R15"/>
  <c r="N94"/>
  <c r="W94" s="1"/>
  <c r="H94"/>
  <c r="N121"/>
  <c r="W121" s="1"/>
  <c r="N132"/>
  <c r="W132" s="1"/>
  <c r="M132"/>
  <c r="V132" s="1"/>
  <c r="H132"/>
  <c r="G132"/>
  <c r="E132"/>
  <c r="D132"/>
  <c r="M121"/>
  <c r="V121" s="1"/>
  <c r="M94"/>
  <c r="V94" s="1"/>
  <c r="G94"/>
  <c r="D94"/>
  <c r="H168"/>
  <c r="P168"/>
  <c r="Q168"/>
  <c r="D168"/>
  <c r="J162"/>
  <c r="K162"/>
  <c r="L162"/>
  <c r="E168"/>
  <c r="G168"/>
  <c r="M168"/>
  <c r="J40"/>
  <c r="K40"/>
  <c r="L40"/>
  <c r="S40"/>
  <c r="T40"/>
  <c r="U40"/>
  <c r="O40"/>
  <c r="X113" l="1"/>
  <c r="E40"/>
  <c r="F160"/>
  <c r="E162"/>
  <c r="F162" s="1"/>
  <c r="X132"/>
  <c r="K133"/>
  <c r="W103"/>
  <c r="X103" s="1"/>
  <c r="G40"/>
  <c r="D40"/>
  <c r="E61"/>
  <c r="F61" s="1"/>
  <c r="H69"/>
  <c r="I69" s="1"/>
  <c r="F57"/>
  <c r="F54"/>
  <c r="D79"/>
  <c r="D113"/>
  <c r="D121" s="1"/>
  <c r="D133" s="1"/>
  <c r="E43"/>
  <c r="D43"/>
  <c r="D69" s="1"/>
  <c r="F69" s="1"/>
  <c r="F58"/>
  <c r="I113"/>
  <c r="O113"/>
  <c r="F113"/>
  <c r="I81"/>
  <c r="D81"/>
  <c r="F23"/>
  <c r="O121"/>
  <c r="F15"/>
  <c r="F47"/>
  <c r="F62"/>
  <c r="F44"/>
  <c r="I82"/>
  <c r="D82"/>
  <c r="F55"/>
  <c r="F76"/>
  <c r="G133"/>
  <c r="H133"/>
  <c r="O79"/>
  <c r="H79"/>
  <c r="G79"/>
  <c r="E79"/>
  <c r="R79"/>
  <c r="I65"/>
  <c r="I94"/>
  <c r="I84"/>
  <c r="I73"/>
  <c r="I72"/>
  <c r="I74"/>
  <c r="I76"/>
  <c r="I55"/>
  <c r="I64"/>
  <c r="I61"/>
  <c r="I57"/>
  <c r="I62"/>
  <c r="I58"/>
  <c r="I54"/>
  <c r="I44"/>
  <c r="F64"/>
  <c r="I47"/>
  <c r="H40"/>
  <c r="F65"/>
  <c r="I43"/>
  <c r="F73"/>
  <c r="F74"/>
  <c r="R162"/>
  <c r="I23"/>
  <c r="R84"/>
  <c r="F136"/>
  <c r="I103"/>
  <c r="E121"/>
  <c r="X121" s="1"/>
  <c r="F72"/>
  <c r="N133"/>
  <c r="F103"/>
  <c r="O103"/>
  <c r="E94"/>
  <c r="X94" s="1"/>
  <c r="R40"/>
  <c r="I121"/>
  <c r="M133"/>
  <c r="V133" s="1"/>
  <c r="I168"/>
  <c r="M86"/>
  <c r="J86"/>
  <c r="J169" s="1"/>
  <c r="K86"/>
  <c r="R168"/>
  <c r="I162"/>
  <c r="O162"/>
  <c r="F168"/>
  <c r="N86"/>
  <c r="Q86"/>
  <c r="P86"/>
  <c r="O94"/>
  <c r="V86" l="1"/>
  <c r="W86"/>
  <c r="D84"/>
  <c r="D86" s="1"/>
  <c r="D169" s="1"/>
  <c r="W133"/>
  <c r="K169"/>
  <c r="L133"/>
  <c r="E133"/>
  <c r="F133" s="1"/>
  <c r="Q169"/>
  <c r="P169"/>
  <c r="F81"/>
  <c r="F43"/>
  <c r="F121"/>
  <c r="F82"/>
  <c r="F79"/>
  <c r="I79"/>
  <c r="F40"/>
  <c r="I40"/>
  <c r="G86"/>
  <c r="G169" s="1"/>
  <c r="O133"/>
  <c r="F94"/>
  <c r="E86"/>
  <c r="O86"/>
  <c r="N169"/>
  <c r="M169"/>
  <c r="I133"/>
  <c r="L86"/>
  <c r="R86"/>
  <c r="W169" l="1"/>
  <c r="F84"/>
  <c r="X133"/>
  <c r="L169"/>
  <c r="E169"/>
  <c r="R169"/>
  <c r="O169"/>
  <c r="H86"/>
  <c r="H169" s="1"/>
  <c r="X169" l="1"/>
  <c r="F169"/>
  <c r="F86"/>
  <c r="I169"/>
  <c r="I86"/>
</calcChain>
</file>

<file path=xl/sharedStrings.xml><?xml version="1.0" encoding="utf-8"?>
<sst xmlns="http://schemas.openxmlformats.org/spreadsheetml/2006/main" count="263" uniqueCount="178">
  <si>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</si>
  <si>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</si>
  <si>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</si>
  <si>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</si>
  <si>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</si>
  <si>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</si>
  <si>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</si>
  <si>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</si>
  <si>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</si>
  <si>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</si>
  <si>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</si>
  <si>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</si>
  <si>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</si>
  <si>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</si>
  <si>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</si>
  <si>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</si>
  <si>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</si>
  <si>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</si>
  <si>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</si>
  <si>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</si>
  <si>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</si>
  <si>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</si>
  <si>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</si>
  <si>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</si>
  <si>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</si>
  <si>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</si>
  <si>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</si>
  <si>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</si>
  <si>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</si>
  <si>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</si>
  <si>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</si>
  <si>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</si>
  <si>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</si>
  <si>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</si>
  <si>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</si>
  <si>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</si>
  <si>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</si>
  <si>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</si>
  <si>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</si>
  <si>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</si>
  <si>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</si>
  <si>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</si>
  <si>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</si>
  <si>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</si>
  <si>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</si>
  <si>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</si>
  <si>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</si>
  <si>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</si>
  <si>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</si>
  <si>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</si>
  <si>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</si>
  <si>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</si>
  <si>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</si>
  <si>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</si>
  <si>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</si>
  <si>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</si>
  <si>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</si>
  <si>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</si>
  <si>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</si>
  <si>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</si>
  <si>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</si>
  <si>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</si>
  <si>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</si>
  <si>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</si>
  <si>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</si>
  <si>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</si>
  <si>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</si>
  <si>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</si>
  <si>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</si>
  <si>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</si>
  <si>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</si>
  <si>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</si>
  <si>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</si>
  <si>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</si>
  <si>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</si>
  <si>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</si>
  <si>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</si>
  <si>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</si>
  <si>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</si>
  <si>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</si>
  <si>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</si>
  <si>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</si>
  <si>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</si>
  <si>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</si>
  <si>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</si>
  <si>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</si>
  <si>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</si>
  <si>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Всего по задаче 2.2</t>
  </si>
  <si>
    <t>2.3.1</t>
  </si>
  <si>
    <t>Всего по задаче 2.3</t>
  </si>
  <si>
    <t>2.3.2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</si>
  <si>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</si>
  <si>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</si>
  <si>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</si>
  <si>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</si>
  <si>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</si>
  <si>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</si>
  <si>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</si>
  <si>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</si>
  <si>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</si>
  <si>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</si>
  <si>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</si>
  <si>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</si>
  <si>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</si>
  <si>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</si>
  <si>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</si>
  <si>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</si>
  <si>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</si>
  <si>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</si>
  <si>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</si>
  <si>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</si>
  <si>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</si>
  <si>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</si>
  <si>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</si>
  <si>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</si>
  <si>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</si>
  <si>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</si>
  <si>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</si>
  <si>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</si>
  <si>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</si>
  <si>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тыс. руб.</t>
  </si>
  <si>
    <t>Меры поддержки в виде дополнительной ежемесячной стипендии студентам ,обучающимся по договорам целевого обучения</t>
  </si>
  <si>
    <t>2.2.6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</si>
  <si>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</si>
  <si>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1.1.3</t>
  </si>
  <si>
    <t>Модернизация материальной инфраструктуры образовательных учреждений Бессоновского района Пензенской области (Детские сады)</t>
  </si>
  <si>
    <t>Создание системы антитеррористической защищенности муниципальной ифраструктуры</t>
  </si>
  <si>
    <t>1.2.13</t>
  </si>
  <si>
    <t>1.2.14</t>
  </si>
  <si>
    <t>1.2.15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</si>
  <si>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</si>
  <si>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 обслуживания обучающихся</t>
  </si>
  <si>
    <t>2.1.5</t>
  </si>
  <si>
    <r>
      <t>Задача 2.4. Региональный проект «Учитель будущего</t>
    </r>
    <r>
      <rPr>
        <sz val="9"/>
        <rFont val="Times New Roman"/>
        <family val="1"/>
        <charset val="204"/>
      </rPr>
      <t xml:space="preserve">»  </t>
    </r>
  </si>
  <si>
    <t>2.4.1</t>
  </si>
  <si>
    <t>Всего по задаче 2.4</t>
  </si>
  <si>
    <t>Исполнение гос. полномлочий в сфере организации отдыха и оздоровления детей</t>
  </si>
  <si>
    <t>2.2.4</t>
  </si>
  <si>
    <t>2.3.3</t>
  </si>
  <si>
    <t>2.3.4</t>
  </si>
  <si>
    <t>2.3.5</t>
  </si>
  <si>
    <t>1.3.5</t>
  </si>
  <si>
    <t>1.3.6</t>
  </si>
  <si>
    <t>"Обеспечение персонифицированного финансирования дополнительного образования детей в чати предоставления  именных сертификатов"</t>
  </si>
  <si>
    <t xml:space="preserve">"Обеспечение персонифицированного финансирования дополнительного образования детейв части  методическоого и информационного сопровождения" </t>
  </si>
  <si>
    <t>2.2.7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</si>
  <si>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здоровья.,осваивающих образовательные программы начального общего, основного общего и среднего общего образования на дому</t>
  </si>
  <si>
    <t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бюджетам муниципальных районов. (организация отдыха в ЛТО)</t>
  </si>
  <si>
    <t>1.2.2</t>
  </si>
  <si>
    <t>1.4.2</t>
  </si>
  <si>
    <t>1.3.7</t>
  </si>
  <si>
    <t>2.3.6</t>
  </si>
  <si>
    <t>Денежная компенсация для приобретения продуктов питания, одежды, обуви и т.д.</t>
  </si>
  <si>
    <t>исполнитель Холюкова Ю.Ф.</t>
  </si>
  <si>
    <t>(84140) 25-646</t>
  </si>
  <si>
    <t xml:space="preserve"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  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</si>
  <si>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</t>
  </si>
  <si>
    <t xml:space="preserve">Исполнение отдельных государственных полномочий  в сфере образования по осуществлению денежных выплат молодым специалистам (педагогическим работникам) муниципальных дошкольных образовательных организаций </t>
  </si>
  <si>
    <t>3.4.1</t>
  </si>
  <si>
    <t>3.4.2</t>
  </si>
  <si>
    <t xml:space="preserve">Модернизация пищеблоков </t>
  </si>
  <si>
    <t>1.2.17</t>
  </si>
  <si>
    <t>1.4.3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</si>
  <si>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</t>
  </si>
  <si>
    <t>Начальник Управления образования Бессоновского района Пензенской области</t>
  </si>
  <si>
    <t>Назарова С.Н.</t>
  </si>
  <si>
    <t>Приложение № 10                                                                                                      к Порядку разработки и реализации муниципальных программ Бессоновского района</t>
  </si>
  <si>
    <t xml:space="preserve">Мероприятия по модернизации школьных систем образования </t>
  </si>
  <si>
    <t>1.2.16</t>
  </si>
  <si>
    <t>1.2.18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</si>
  <si>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</si>
  <si>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Модернизация материальной инфраструктуры (доп. обр.)</t>
  </si>
  <si>
    <t>план на 2023год</t>
  </si>
  <si>
    <t>факт за 2023год</t>
  </si>
  <si>
    <t xml:space="preserve"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</t>
  </si>
  <si>
    <t>1.1.4</t>
  </si>
  <si>
    <t>Отчет  об исполнении мероприятий муниципальной программы Бессоновского района Пензенской области  "Развитие образования в Бессоновском районе" за 3 квартал 2023 года</t>
  </si>
  <si>
    <t>Модернизация материальной инфраструктуры  (школы)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</si>
</sst>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179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6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49" fontId="5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9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165" fontId="4" fillId="2" borderId="1" xfId="0" applyNumberFormat="1" applyFont="1" applyFill="1" applyBorder="1"/>
    <xf numFmtId="0" fontId="4" fillId="2" borderId="14" xfId="0" applyFont="1" applyFill="1" applyBorder="1" applyAlignment="1"/>
    <xf numFmtId="0" fontId="4" fillId="2" borderId="3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5" fillId="2" borderId="1" xfId="0" applyFont="1" applyFill="1" applyBorder="1"/>
    <xf numFmtId="165" fontId="5" fillId="2" borderId="1" xfId="0" applyNumberFormat="1" applyFont="1" applyFill="1" applyBorder="1"/>
    <xf numFmtId="2" fontId="4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9" fillId="2" borderId="1" xfId="0" applyFont="1" applyFill="1" applyBorder="1"/>
    <xf numFmtId="2" fontId="4" fillId="2" borderId="14" xfId="0" applyNumberFormat="1" applyFont="1" applyFill="1" applyBorder="1" applyAlignment="1"/>
    <xf numFmtId="2" fontId="4" fillId="2" borderId="3" xfId="0" applyNumberFormat="1" applyFont="1" applyFill="1" applyBorder="1" applyAlignment="1"/>
    <xf numFmtId="2" fontId="4" fillId="2" borderId="2" xfId="0" applyNumberFormat="1" applyFont="1" applyFill="1" applyBorder="1" applyAlignment="1"/>
    <xf numFmtId="0" fontId="4" fillId="2" borderId="10" xfId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top" wrapText="1"/>
    </xf>
    <xf numFmtId="2" fontId="4" fillId="2" borderId="9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0" xfId="0" applyFont="1" applyFill="1"/>
    <xf numFmtId="2" fontId="4" fillId="2" borderId="2" xfId="1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/>
    <xf numFmtId="4" fontId="4" fillId="2" borderId="14" xfId="0" applyNumberFormat="1" applyFont="1" applyFill="1" applyBorder="1" applyAlignment="1"/>
    <xf numFmtId="4" fontId="4" fillId="2" borderId="3" xfId="0" applyNumberFormat="1" applyFont="1" applyFill="1" applyBorder="1" applyAlignment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/>
    </xf>
    <xf numFmtId="4" fontId="14" fillId="2" borderId="1" xfId="0" applyNumberFormat="1" applyFont="1" applyFill="1" applyBorder="1"/>
    <xf numFmtId="4" fontId="4" fillId="2" borderId="1" xfId="0" applyNumberFormat="1" applyFont="1" applyFill="1" applyBorder="1"/>
    <xf numFmtId="0" fontId="6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4" fontId="11" fillId="2" borderId="1" xfId="0" applyNumberFormat="1" applyFont="1" applyFill="1" applyBorder="1"/>
    <xf numFmtId="4" fontId="9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4" fontId="4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/>
    <xf numFmtId="4" fontId="4" fillId="2" borderId="1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/>
    <xf numFmtId="2" fontId="4" fillId="2" borderId="3" xfId="0" applyNumberFormat="1" applyFont="1" applyFill="1" applyBorder="1"/>
    <xf numFmtId="4" fontId="15" fillId="2" borderId="1" xfId="0" applyNumberFormat="1" applyFont="1" applyFill="1" applyBorder="1" applyAlignment="1" applyProtection="1">
      <alignment horizontal="right" vertical="center" wrapText="1"/>
    </xf>
    <xf numFmtId="4" fontId="4" fillId="2" borderId="3" xfId="0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49" fontId="4" fillId="2" borderId="14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top" wrapText="1"/>
    </xf>
    <xf numFmtId="49" fontId="4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9" fillId="2" borderId="0" xfId="0" applyNumberFormat="1" applyFont="1" applyFill="1"/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49" fontId="4" fillId="2" borderId="14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" fontId="12" fillId="2" borderId="2" xfId="2" applyNumberFormat="1" applyFont="1" applyFill="1" applyBorder="1" applyAlignment="1">
      <alignment horizontal="center"/>
    </xf>
    <xf numFmtId="4" fontId="12" fillId="2" borderId="14" xfId="2" applyNumberFormat="1" applyFont="1" applyFill="1" applyBorder="1" applyAlignment="1">
      <alignment horizontal="center"/>
    </xf>
    <xf numFmtId="4" fontId="12" fillId="2" borderId="3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top" wrapText="1"/>
    </xf>
    <xf numFmtId="0" fontId="4" fillId="2" borderId="1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49" fontId="4" fillId="2" borderId="9" xfId="1" applyNumberFormat="1" applyFont="1" applyFill="1" applyBorder="1" applyAlignment="1">
      <alignment horizontal="center"/>
    </xf>
    <xf numFmtId="49" fontId="4" fillId="2" borderId="13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3">
    <cellStyle name="Обычный" xfId="0" builtinId="0"/>
    <cellStyle name="Обычный_Лист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79"/>
  <sheetViews>
    <sheetView tabSelected="1" view="pageBreakPreview" zoomScale="80" zoomScaleNormal="80" zoomScaleSheetLayoutView="80" workbookViewId="0">
      <selection activeCell="C6" sqref="C6:N8"/>
    </sheetView>
  </sheetViews>
  <sheetFormatPr defaultRowHeight="15"/>
  <cols>
    <col min="1" max="1" width="7.5703125" style="1" customWidth="1"/>
    <col min="2" max="2" width="19.85546875" style="1" customWidth="1"/>
    <col min="3" max="3" width="5.140625" style="1" customWidth="1"/>
    <col min="4" max="4" width="11.28515625" style="1" customWidth="1"/>
    <col min="5" max="5" width="11" style="1" customWidth="1"/>
    <col min="6" max="6" width="9.140625" style="1" customWidth="1"/>
    <col min="7" max="7" width="10.42578125" style="1" customWidth="1"/>
    <col min="8" max="8" width="10.5703125" style="1" customWidth="1"/>
    <col min="9" max="9" width="10.42578125" style="1" customWidth="1"/>
    <col min="10" max="10" width="11.42578125" style="1" customWidth="1"/>
    <col min="11" max="11" width="10.85546875" style="1" customWidth="1"/>
    <col min="12" max="12" width="8.85546875" style="1" customWidth="1"/>
    <col min="13" max="13" width="10.7109375" style="1" customWidth="1"/>
    <col min="14" max="14" width="10.140625" style="1" customWidth="1"/>
    <col min="15" max="15" width="9.140625" style="1" customWidth="1"/>
    <col min="16" max="16" width="13.140625" style="1" customWidth="1"/>
    <col min="17" max="17" width="11.28515625" style="1" customWidth="1"/>
    <col min="18" max="18" width="7.85546875" style="1" customWidth="1"/>
    <col min="19" max="19" width="4.7109375" customWidth="1"/>
    <col min="20" max="20" width="6.5703125" customWidth="1"/>
    <col min="21" max="21" width="4.85546875" customWidth="1"/>
    <col min="22" max="22" width="11" bestFit="1" customWidth="1"/>
    <col min="23" max="23" width="12.42578125" customWidth="1"/>
  </cols>
  <sheetData>
    <row r="1" spans="1:21">
      <c r="N1" s="105" t="s">
        <v>166</v>
      </c>
      <c r="O1" s="105"/>
      <c r="P1" s="105"/>
      <c r="Q1" s="105"/>
      <c r="R1" s="105"/>
      <c r="S1" s="105"/>
      <c r="T1" s="105"/>
      <c r="U1" s="105"/>
    </row>
    <row r="2" spans="1:21">
      <c r="N2" s="105"/>
      <c r="O2" s="105"/>
      <c r="P2" s="105"/>
      <c r="Q2" s="105"/>
      <c r="R2" s="105"/>
      <c r="S2" s="105"/>
      <c r="T2" s="105"/>
      <c r="U2" s="105"/>
    </row>
    <row r="3" spans="1:21">
      <c r="N3" s="105"/>
      <c r="O3" s="105"/>
      <c r="P3" s="105"/>
      <c r="Q3" s="105"/>
      <c r="R3" s="105"/>
      <c r="S3" s="105"/>
      <c r="T3" s="105"/>
      <c r="U3" s="105"/>
    </row>
    <row r="4" spans="1:21">
      <c r="M4" s="12"/>
      <c r="N4" s="105"/>
      <c r="O4" s="105"/>
      <c r="P4" s="105"/>
      <c r="Q4" s="105"/>
      <c r="R4" s="105"/>
      <c r="S4" s="105"/>
      <c r="T4" s="105"/>
      <c r="U4" s="105"/>
    </row>
    <row r="5" spans="1:21">
      <c r="M5" s="12"/>
      <c r="N5" s="105"/>
      <c r="O5" s="105"/>
      <c r="P5" s="105"/>
      <c r="Q5" s="105"/>
      <c r="R5" s="105"/>
      <c r="S5" s="105"/>
      <c r="T5" s="105"/>
      <c r="U5" s="105"/>
    </row>
    <row r="6" spans="1:21" ht="18.75">
      <c r="C6" s="104" t="s">
        <v>176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2"/>
      <c r="P6" s="48"/>
      <c r="S6" s="1"/>
      <c r="T6" s="1"/>
      <c r="U6" s="1"/>
    </row>
    <row r="7" spans="1:21" ht="18.75"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2"/>
      <c r="P7" s="48"/>
      <c r="S7" s="1"/>
      <c r="T7" s="1"/>
      <c r="U7" s="1"/>
    </row>
    <row r="8" spans="1:21" ht="18.75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2"/>
      <c r="P8" s="48"/>
      <c r="S8" s="1"/>
      <c r="T8" s="1"/>
      <c r="U8" s="1"/>
    </row>
    <row r="9" spans="1:21" ht="18.75">
      <c r="C9" s="12"/>
      <c r="D9" s="11"/>
      <c r="E9" s="11"/>
      <c r="F9" s="11"/>
      <c r="G9" s="11"/>
      <c r="H9" s="11"/>
      <c r="I9" s="11"/>
      <c r="J9" s="11"/>
      <c r="K9" s="11"/>
      <c r="L9" s="11"/>
      <c r="M9" s="11" t="s">
        <v>28</v>
      </c>
      <c r="N9" s="11"/>
      <c r="O9" s="2"/>
      <c r="P9" s="48"/>
      <c r="S9" s="1"/>
      <c r="T9" s="1"/>
      <c r="U9" s="1"/>
    </row>
    <row r="10" spans="1:21">
      <c r="A10" s="135" t="s">
        <v>9</v>
      </c>
      <c r="B10" s="135" t="s">
        <v>10</v>
      </c>
      <c r="C10" s="139" t="s">
        <v>13</v>
      </c>
      <c r="D10" s="140"/>
      <c r="E10" s="140"/>
      <c r="F10" s="141"/>
      <c r="G10" s="139" t="s">
        <v>14</v>
      </c>
      <c r="H10" s="140"/>
      <c r="I10" s="141"/>
      <c r="J10" s="135" t="s">
        <v>19</v>
      </c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</row>
    <row r="11" spans="1:21" ht="39" customHeight="1">
      <c r="A11" s="135"/>
      <c r="B11" s="135"/>
      <c r="C11" s="142"/>
      <c r="D11" s="143"/>
      <c r="E11" s="143"/>
      <c r="F11" s="144"/>
      <c r="G11" s="142"/>
      <c r="H11" s="143"/>
      <c r="I11" s="144"/>
      <c r="J11" s="145" t="s">
        <v>15</v>
      </c>
      <c r="K11" s="145"/>
      <c r="L11" s="145"/>
      <c r="M11" s="146" t="s">
        <v>16</v>
      </c>
      <c r="N11" s="147"/>
      <c r="O11" s="148"/>
      <c r="P11" s="145" t="s">
        <v>17</v>
      </c>
      <c r="Q11" s="145"/>
      <c r="R11" s="145"/>
      <c r="S11" s="145" t="s">
        <v>18</v>
      </c>
      <c r="T11" s="145"/>
      <c r="U11" s="145"/>
    </row>
    <row r="12" spans="1:21" ht="48">
      <c r="A12" s="16"/>
      <c r="B12" s="16"/>
      <c r="C12" s="95" t="s">
        <v>11</v>
      </c>
      <c r="D12" s="95" t="s">
        <v>172</v>
      </c>
      <c r="E12" s="95" t="s">
        <v>173</v>
      </c>
      <c r="F12" s="95" t="s">
        <v>12</v>
      </c>
      <c r="G12" s="95" t="s">
        <v>172</v>
      </c>
      <c r="H12" s="95" t="s">
        <v>173</v>
      </c>
      <c r="I12" s="95" t="s">
        <v>12</v>
      </c>
      <c r="J12" s="95" t="s">
        <v>172</v>
      </c>
      <c r="K12" s="95" t="s">
        <v>173</v>
      </c>
      <c r="L12" s="95" t="s">
        <v>12</v>
      </c>
      <c r="M12" s="95" t="s">
        <v>172</v>
      </c>
      <c r="N12" s="95" t="s">
        <v>173</v>
      </c>
      <c r="O12" s="95" t="s">
        <v>12</v>
      </c>
      <c r="P12" s="95" t="s">
        <v>172</v>
      </c>
      <c r="Q12" s="95" t="s">
        <v>173</v>
      </c>
      <c r="R12" s="95" t="s">
        <v>12</v>
      </c>
      <c r="S12" s="73" t="s">
        <v>172</v>
      </c>
      <c r="T12" s="73" t="s">
        <v>173</v>
      </c>
      <c r="U12" s="17" t="s">
        <v>12</v>
      </c>
    </row>
    <row r="13" spans="1:21">
      <c r="A13" s="16">
        <v>1</v>
      </c>
      <c r="B13" s="94">
        <v>2</v>
      </c>
      <c r="C13" s="95">
        <v>3</v>
      </c>
      <c r="D13" s="95">
        <v>4</v>
      </c>
      <c r="E13" s="95">
        <v>5</v>
      </c>
      <c r="F13" s="95">
        <v>6</v>
      </c>
      <c r="G13" s="95">
        <v>7</v>
      </c>
      <c r="H13" s="95">
        <v>8</v>
      </c>
      <c r="I13" s="95">
        <v>9</v>
      </c>
      <c r="J13" s="95">
        <v>10</v>
      </c>
      <c r="K13" s="95">
        <v>11</v>
      </c>
      <c r="L13" s="95">
        <v>12</v>
      </c>
      <c r="M13" s="95">
        <v>13</v>
      </c>
      <c r="N13" s="95">
        <v>14</v>
      </c>
      <c r="O13" s="95">
        <v>15</v>
      </c>
      <c r="P13" s="95">
        <v>16</v>
      </c>
      <c r="Q13" s="95">
        <v>17</v>
      </c>
      <c r="R13" s="95">
        <v>18</v>
      </c>
      <c r="S13" s="17">
        <v>19</v>
      </c>
      <c r="T13" s="17">
        <v>20</v>
      </c>
      <c r="U13" s="17">
        <v>21</v>
      </c>
    </row>
    <row r="14" spans="1:21">
      <c r="A14" s="18"/>
      <c r="B14" s="176" t="s">
        <v>108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8"/>
    </row>
    <row r="15" spans="1:21">
      <c r="A15" s="163" t="s">
        <v>29</v>
      </c>
      <c r="B15" s="152" t="s">
        <v>109</v>
      </c>
      <c r="C15" s="126" t="s">
        <v>21</v>
      </c>
      <c r="D15" s="117">
        <f>G15</f>
        <v>42550.84</v>
      </c>
      <c r="E15" s="117">
        <f>H15</f>
        <v>28540.29</v>
      </c>
      <c r="F15" s="117">
        <f>E15/D15*100</f>
        <v>67.073387975419536</v>
      </c>
      <c r="G15" s="117">
        <f>J15+M15+P15</f>
        <v>42550.84</v>
      </c>
      <c r="H15" s="117">
        <f>K15+N15+Q15</f>
        <v>28540.29</v>
      </c>
      <c r="I15" s="117">
        <f>H15/G15*100</f>
        <v>67.073387975419536</v>
      </c>
      <c r="J15" s="117"/>
      <c r="K15" s="117"/>
      <c r="L15" s="117"/>
      <c r="M15" s="117">
        <f>7048.6</f>
        <v>7048.6</v>
      </c>
      <c r="N15" s="117">
        <v>4693.67</v>
      </c>
      <c r="O15" s="117">
        <f>N15/M15*100</f>
        <v>66.590102999177134</v>
      </c>
      <c r="P15" s="117">
        <f>33674.67+1827.57</f>
        <v>35502.239999999998</v>
      </c>
      <c r="Q15" s="117">
        <f>22578.3+1268.32</f>
        <v>23846.62</v>
      </c>
      <c r="R15" s="117">
        <f>Q15/P15*100</f>
        <v>67.169339174091547</v>
      </c>
      <c r="S15" s="117"/>
      <c r="T15" s="117"/>
      <c r="U15" s="117"/>
    </row>
    <row r="16" spans="1:21">
      <c r="A16" s="164"/>
      <c r="B16" s="153"/>
      <c r="C16" s="127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</row>
    <row r="17" spans="1:21">
      <c r="A17" s="164"/>
      <c r="B17" s="153"/>
      <c r="C17" s="127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</row>
    <row r="18" spans="1:21">
      <c r="A18" s="164"/>
      <c r="B18" s="153"/>
      <c r="C18" s="12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</row>
    <row r="19" spans="1:21">
      <c r="A19" s="164"/>
      <c r="B19" s="153"/>
      <c r="C19" s="127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</row>
    <row r="20" spans="1:21">
      <c r="A20" s="164"/>
      <c r="B20" s="153"/>
      <c r="C20" s="127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</row>
    <row r="21" spans="1:21">
      <c r="A21" s="164"/>
      <c r="B21" s="153"/>
      <c r="C21" s="127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</row>
    <row r="22" spans="1:21" ht="52.5" customHeight="1">
      <c r="A22" s="165"/>
      <c r="B22" s="154"/>
      <c r="C22" s="128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</row>
    <row r="23" spans="1:21">
      <c r="A23" s="168" t="s">
        <v>20</v>
      </c>
      <c r="B23" s="150" t="s">
        <v>75</v>
      </c>
      <c r="C23" s="126" t="s">
        <v>21</v>
      </c>
      <c r="D23" s="117">
        <f>G23</f>
        <v>755.61</v>
      </c>
      <c r="E23" s="117">
        <f>H23</f>
        <v>176.49</v>
      </c>
      <c r="F23" s="117">
        <f>E23/D23*100</f>
        <v>23.357287489577956</v>
      </c>
      <c r="G23" s="117">
        <f t="shared" ref="G23" si="0">J23+M23+P23</f>
        <v>755.61</v>
      </c>
      <c r="H23" s="117">
        <f t="shared" ref="H23" si="1">K23+N23+Q23</f>
        <v>176.49</v>
      </c>
      <c r="I23" s="117">
        <f t="shared" ref="I23" si="2">H23/G23*100</f>
        <v>23.357287489577956</v>
      </c>
      <c r="J23" s="117"/>
      <c r="K23" s="117"/>
      <c r="L23" s="117"/>
      <c r="M23" s="117"/>
      <c r="N23" s="117"/>
      <c r="O23" s="117"/>
      <c r="P23" s="117">
        <v>755.61</v>
      </c>
      <c r="Q23" s="117">
        <v>176.49</v>
      </c>
      <c r="R23" s="117">
        <f>Q23/P23*100</f>
        <v>23.357287489577956</v>
      </c>
      <c r="S23" s="117"/>
      <c r="T23" s="117"/>
      <c r="U23" s="117"/>
    </row>
    <row r="24" spans="1:21">
      <c r="A24" s="169"/>
      <c r="B24" s="150"/>
      <c r="C24" s="127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</row>
    <row r="25" spans="1:21">
      <c r="A25" s="169"/>
      <c r="B25" s="150"/>
      <c r="C25" s="127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</row>
    <row r="26" spans="1:21">
      <c r="A26" s="169"/>
      <c r="B26" s="150"/>
      <c r="C26" s="127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</row>
    <row r="27" spans="1:21">
      <c r="A27" s="169"/>
      <c r="B27" s="150"/>
      <c r="C27" s="127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spans="1:21">
      <c r="A28" s="169"/>
      <c r="B28" s="150"/>
      <c r="C28" s="127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</row>
    <row r="29" spans="1:21">
      <c r="A29" s="169"/>
      <c r="B29" s="150"/>
      <c r="C29" s="127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</row>
    <row r="30" spans="1:21">
      <c r="A30" s="170"/>
      <c r="B30" s="150"/>
      <c r="C30" s="12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</row>
    <row r="31" spans="1:21">
      <c r="A31" s="168" t="s">
        <v>124</v>
      </c>
      <c r="B31" s="150" t="s">
        <v>125</v>
      </c>
      <c r="C31" s="126" t="s">
        <v>21</v>
      </c>
      <c r="D31" s="117">
        <f>G31</f>
        <v>261.33</v>
      </c>
      <c r="E31" s="117">
        <f>H31</f>
        <v>195.33</v>
      </c>
      <c r="F31" s="117">
        <v>0</v>
      </c>
      <c r="G31" s="117">
        <f t="shared" ref="G31" si="3">J31+M31+P31</f>
        <v>261.33</v>
      </c>
      <c r="H31" s="117">
        <f t="shared" ref="H31" si="4">K31+N31+Q31</f>
        <v>195.33</v>
      </c>
      <c r="I31" s="117">
        <v>0</v>
      </c>
      <c r="J31" s="117"/>
      <c r="K31" s="117"/>
      <c r="L31" s="117"/>
      <c r="M31" s="117"/>
      <c r="N31" s="117"/>
      <c r="O31" s="117"/>
      <c r="P31" s="117">
        <v>261.33</v>
      </c>
      <c r="Q31" s="117">
        <v>195.33</v>
      </c>
      <c r="R31" s="117">
        <f>Q31/P31*100</f>
        <v>74.744575823671227</v>
      </c>
      <c r="S31" s="117"/>
      <c r="T31" s="117"/>
      <c r="U31" s="117"/>
    </row>
    <row r="32" spans="1:21">
      <c r="A32" s="169"/>
      <c r="B32" s="150"/>
      <c r="C32" s="127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</row>
    <row r="33" spans="1:21">
      <c r="A33" s="169"/>
      <c r="B33" s="150"/>
      <c r="C33" s="127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</row>
    <row r="34" spans="1:21">
      <c r="A34" s="169"/>
      <c r="B34" s="150"/>
      <c r="C34" s="127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</row>
    <row r="35" spans="1:21">
      <c r="A35" s="169"/>
      <c r="B35" s="150"/>
      <c r="C35" s="127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</row>
    <row r="36" spans="1:21">
      <c r="A36" s="169"/>
      <c r="B36" s="150"/>
      <c r="C36" s="127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</row>
    <row r="37" spans="1:21">
      <c r="A37" s="169"/>
      <c r="B37" s="150"/>
      <c r="C37" s="127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</row>
    <row r="38" spans="1:21">
      <c r="A38" s="170"/>
      <c r="B38" s="150"/>
      <c r="C38" s="128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1" ht="132">
      <c r="A39" s="80" t="s">
        <v>175</v>
      </c>
      <c r="B39" s="96" t="s">
        <v>174</v>
      </c>
      <c r="C39" s="92" t="s">
        <v>21</v>
      </c>
      <c r="D39" s="85">
        <f>G39</f>
        <v>45.6</v>
      </c>
      <c r="E39" s="85">
        <f>H39</f>
        <v>0</v>
      </c>
      <c r="F39" s="85">
        <f>E39/D39*100</f>
        <v>0</v>
      </c>
      <c r="G39" s="85">
        <f>J39+M39+P39</f>
        <v>45.6</v>
      </c>
      <c r="H39" s="85">
        <f>K39+N39+Q39</f>
        <v>0</v>
      </c>
      <c r="I39" s="85">
        <f>H39/G39*100</f>
        <v>0</v>
      </c>
      <c r="J39" s="85"/>
      <c r="K39" s="85"/>
      <c r="L39" s="85"/>
      <c r="M39" s="85">
        <v>45.6</v>
      </c>
      <c r="N39" s="85"/>
      <c r="O39" s="85">
        <f>N39/M39*100</f>
        <v>0</v>
      </c>
      <c r="P39" s="85"/>
      <c r="Q39" s="85"/>
      <c r="R39" s="85"/>
      <c r="S39" s="79"/>
      <c r="T39" s="79"/>
      <c r="U39" s="79"/>
    </row>
    <row r="40" spans="1:21">
      <c r="A40" s="161" t="s">
        <v>37</v>
      </c>
      <c r="B40" s="162"/>
      <c r="C40" s="16" t="s">
        <v>21</v>
      </c>
      <c r="D40" s="62">
        <f>D31+D23+D15+D39</f>
        <v>43613.38</v>
      </c>
      <c r="E40" s="62">
        <f>E31+E23+E15+E39</f>
        <v>28912.11</v>
      </c>
      <c r="F40" s="62">
        <f>E40/D40*100</f>
        <v>66.291835212038137</v>
      </c>
      <c r="G40" s="62">
        <f>G31+G23+G15+G39</f>
        <v>43613.38</v>
      </c>
      <c r="H40" s="62">
        <f>H31+H23+H15</f>
        <v>28912.11</v>
      </c>
      <c r="I40" s="62">
        <f>H40/G40*100</f>
        <v>66.291835212038137</v>
      </c>
      <c r="J40" s="62">
        <f>J15+J23</f>
        <v>0</v>
      </c>
      <c r="K40" s="62">
        <f>K15+K23</f>
        <v>0</v>
      </c>
      <c r="L40" s="62">
        <f>L15+L23</f>
        <v>0</v>
      </c>
      <c r="M40" s="62">
        <f>M15+M23+M39</f>
        <v>7094.2000000000007</v>
      </c>
      <c r="N40" s="62">
        <f>N15+N23+N39</f>
        <v>4693.67</v>
      </c>
      <c r="O40" s="62">
        <f>O15+O23</f>
        <v>66.590102999177134</v>
      </c>
      <c r="P40" s="62">
        <f>P31+P23+P15+P39</f>
        <v>36519.18</v>
      </c>
      <c r="Q40" s="62">
        <f>Q31+Q23+Q15+Q39</f>
        <v>24218.44</v>
      </c>
      <c r="R40" s="62">
        <f>Q40/P40*100</f>
        <v>66.317042167978585</v>
      </c>
      <c r="S40" s="62">
        <f>S15+S23</f>
        <v>0</v>
      </c>
      <c r="T40" s="62">
        <f>T15+T23</f>
        <v>0</v>
      </c>
      <c r="U40" s="62">
        <f>U15+U23</f>
        <v>0</v>
      </c>
    </row>
    <row r="41" spans="1:21" ht="32.25" customHeight="1">
      <c r="A41" s="3"/>
      <c r="B41" s="174" t="s">
        <v>98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5"/>
    </row>
    <row r="42" spans="1:21">
      <c r="A42" s="171" t="s">
        <v>30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3"/>
    </row>
    <row r="43" spans="1:21" s="1" customFormat="1" ht="62.25" customHeight="1">
      <c r="A43" s="98" t="s">
        <v>47</v>
      </c>
      <c r="B43" s="88" t="s">
        <v>110</v>
      </c>
      <c r="C43" s="91" t="s">
        <v>21</v>
      </c>
      <c r="D43" s="84">
        <f>G43</f>
        <v>65699.8</v>
      </c>
      <c r="E43" s="84">
        <f>H43</f>
        <v>42023.41</v>
      </c>
      <c r="F43" s="84">
        <f>E43/D43*100</f>
        <v>63.962767009945246</v>
      </c>
      <c r="G43" s="84">
        <f>J43+M43+P43</f>
        <v>65699.8</v>
      </c>
      <c r="H43" s="84">
        <f>K43+N43+Q43</f>
        <v>42023.41</v>
      </c>
      <c r="I43" s="84">
        <f t="shared" ref="I43" si="5">H43/G43*100</f>
        <v>63.962767009945246</v>
      </c>
      <c r="J43" s="84"/>
      <c r="K43" s="84"/>
      <c r="L43" s="84"/>
      <c r="M43" s="84">
        <f>2065.8</f>
        <v>2065.8000000000002</v>
      </c>
      <c r="N43" s="84">
        <v>1450</v>
      </c>
      <c r="O43" s="84">
        <f>N43/M43*100</f>
        <v>70.19072514280181</v>
      </c>
      <c r="P43" s="84">
        <f>63182.97+451.03</f>
        <v>63634</v>
      </c>
      <c r="Q43" s="84">
        <f>40328.86+244.55</f>
        <v>40573.410000000003</v>
      </c>
      <c r="R43" s="84">
        <f>Q43/P43*100</f>
        <v>63.760583964547259</v>
      </c>
      <c r="S43" s="53"/>
      <c r="T43" s="39"/>
      <c r="U43" s="39"/>
    </row>
    <row r="44" spans="1:21" s="1" customFormat="1" ht="61.5" customHeight="1">
      <c r="A44" s="166" t="s">
        <v>148</v>
      </c>
      <c r="B44" s="149" t="s">
        <v>0</v>
      </c>
      <c r="C44" s="82" t="s">
        <v>21</v>
      </c>
      <c r="D44" s="117">
        <f>G44</f>
        <v>15</v>
      </c>
      <c r="E44" s="117">
        <f>H44</f>
        <v>15</v>
      </c>
      <c r="F44" s="117">
        <f>E44/D44*100</f>
        <v>100</v>
      </c>
      <c r="G44" s="117">
        <f>J44+M44+P44</f>
        <v>15</v>
      </c>
      <c r="H44" s="117">
        <f>K44+N44+Q44</f>
        <v>15</v>
      </c>
      <c r="I44" s="117">
        <f>H44/G44*100</f>
        <v>100</v>
      </c>
      <c r="J44" s="117"/>
      <c r="K44" s="117"/>
      <c r="L44" s="117"/>
      <c r="M44" s="117"/>
      <c r="N44" s="117"/>
      <c r="O44" s="117"/>
      <c r="P44" s="117">
        <v>15</v>
      </c>
      <c r="Q44" s="117">
        <v>15</v>
      </c>
      <c r="R44" s="117">
        <f>Q44/P44*100</f>
        <v>100</v>
      </c>
      <c r="S44" s="117"/>
      <c r="T44" s="129"/>
      <c r="U44" s="129"/>
    </row>
    <row r="45" spans="1:21" s="1" customFormat="1" ht="55.5" hidden="1" customHeight="1">
      <c r="A45" s="166"/>
      <c r="B45" s="149"/>
      <c r="C45" s="20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30"/>
      <c r="U45" s="130"/>
    </row>
    <row r="46" spans="1:21" s="1" customFormat="1" ht="55.5" hidden="1" customHeight="1">
      <c r="A46" s="167"/>
      <c r="B46" s="149"/>
      <c r="C46" s="21"/>
      <c r="D46" s="119"/>
      <c r="E46" s="119"/>
      <c r="F46" s="119"/>
      <c r="G46" s="119"/>
      <c r="H46" s="119"/>
      <c r="I46" s="118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31"/>
      <c r="U46" s="131"/>
    </row>
    <row r="47" spans="1:21" s="1" customFormat="1" ht="31.5" customHeight="1">
      <c r="A47" s="121" t="s">
        <v>78</v>
      </c>
      <c r="B47" s="122" t="s">
        <v>73</v>
      </c>
      <c r="C47" s="106" t="s">
        <v>21</v>
      </c>
      <c r="D47" s="54">
        <f>G47</f>
        <v>50</v>
      </c>
      <c r="E47" s="54">
        <f>H47</f>
        <v>50</v>
      </c>
      <c r="F47" s="54">
        <f>E47/D47*100</f>
        <v>100</v>
      </c>
      <c r="G47" s="54">
        <f>J47+M47+P47</f>
        <v>50</v>
      </c>
      <c r="H47" s="54">
        <f>K47+N47+Q47</f>
        <v>50</v>
      </c>
      <c r="I47" s="117">
        <f>H47/G47*100</f>
        <v>100</v>
      </c>
      <c r="J47" s="54"/>
      <c r="K47" s="54"/>
      <c r="L47" s="54"/>
      <c r="M47" s="54"/>
      <c r="N47" s="54"/>
      <c r="O47" s="54"/>
      <c r="P47" s="54">
        <v>50</v>
      </c>
      <c r="Q47" s="54">
        <v>50</v>
      </c>
      <c r="R47" s="54">
        <f>Q47/P47*100</f>
        <v>100</v>
      </c>
      <c r="S47" s="55"/>
      <c r="T47" s="37"/>
      <c r="U47" s="37"/>
    </row>
    <row r="48" spans="1:21" s="1" customFormat="1" ht="55.5" hidden="1" customHeight="1">
      <c r="A48" s="121"/>
      <c r="B48" s="123"/>
      <c r="C48" s="107"/>
      <c r="D48" s="56"/>
      <c r="E48" s="56"/>
      <c r="F48" s="56"/>
      <c r="G48" s="54">
        <f t="shared" ref="G48:G54" si="6">J48+M48+P48</f>
        <v>0</v>
      </c>
      <c r="H48" s="54">
        <f t="shared" ref="H48:H68" si="7">K48+N48+Q48</f>
        <v>0</v>
      </c>
      <c r="I48" s="118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35"/>
      <c r="U48" s="35"/>
    </row>
    <row r="49" spans="1:21" s="1" customFormat="1" ht="55.5" hidden="1" customHeight="1">
      <c r="A49" s="121"/>
      <c r="B49" s="123"/>
      <c r="C49" s="107"/>
      <c r="D49" s="56"/>
      <c r="E49" s="56"/>
      <c r="F49" s="56"/>
      <c r="G49" s="54">
        <f t="shared" si="6"/>
        <v>0</v>
      </c>
      <c r="H49" s="54">
        <f t="shared" si="7"/>
        <v>0</v>
      </c>
      <c r="I49" s="118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35"/>
      <c r="U49" s="35"/>
    </row>
    <row r="50" spans="1:21" s="1" customFormat="1" ht="55.5" hidden="1" customHeight="1">
      <c r="A50" s="121"/>
      <c r="B50" s="123"/>
      <c r="C50" s="107"/>
      <c r="D50" s="56"/>
      <c r="E50" s="56"/>
      <c r="F50" s="56"/>
      <c r="G50" s="54">
        <f t="shared" si="6"/>
        <v>0</v>
      </c>
      <c r="H50" s="54">
        <f t="shared" si="7"/>
        <v>0</v>
      </c>
      <c r="I50" s="118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35"/>
      <c r="U50" s="35"/>
    </row>
    <row r="51" spans="1:21" s="1" customFormat="1" ht="55.5" hidden="1" customHeight="1">
      <c r="A51" s="121"/>
      <c r="B51" s="123"/>
      <c r="C51" s="107"/>
      <c r="D51" s="56"/>
      <c r="E51" s="56"/>
      <c r="F51" s="56"/>
      <c r="G51" s="54">
        <f t="shared" si="6"/>
        <v>0</v>
      </c>
      <c r="H51" s="54">
        <f t="shared" si="7"/>
        <v>0</v>
      </c>
      <c r="I51" s="118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35"/>
      <c r="U51" s="35"/>
    </row>
    <row r="52" spans="1:21" s="1" customFormat="1" ht="55.5" hidden="1" customHeight="1">
      <c r="A52" s="121"/>
      <c r="B52" s="123"/>
      <c r="C52" s="20"/>
      <c r="D52" s="56"/>
      <c r="E52" s="56"/>
      <c r="F52" s="56"/>
      <c r="G52" s="54">
        <f t="shared" si="6"/>
        <v>0</v>
      </c>
      <c r="H52" s="54">
        <f t="shared" si="7"/>
        <v>0</v>
      </c>
      <c r="I52" s="118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35"/>
      <c r="U52" s="35"/>
    </row>
    <row r="53" spans="1:21" s="1" customFormat="1" ht="55.5" hidden="1" customHeight="1">
      <c r="A53" s="151"/>
      <c r="B53" s="124"/>
      <c r="C53" s="21"/>
      <c r="D53" s="57"/>
      <c r="E53" s="57"/>
      <c r="F53" s="57"/>
      <c r="G53" s="54">
        <f t="shared" si="6"/>
        <v>0</v>
      </c>
      <c r="H53" s="54">
        <f t="shared" si="7"/>
        <v>0</v>
      </c>
      <c r="I53" s="118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36"/>
      <c r="U53" s="36"/>
    </row>
    <row r="54" spans="1:21" s="1" customFormat="1" ht="64.5" customHeight="1">
      <c r="A54" s="86" t="s">
        <v>48</v>
      </c>
      <c r="B54" s="40" t="s">
        <v>1</v>
      </c>
      <c r="C54" s="82" t="s">
        <v>21</v>
      </c>
      <c r="D54" s="84">
        <f>G54</f>
        <v>15</v>
      </c>
      <c r="E54" s="84">
        <f>H54</f>
        <v>15</v>
      </c>
      <c r="F54" s="84">
        <f>D54/E54*100</f>
        <v>100</v>
      </c>
      <c r="G54" s="54">
        <f t="shared" si="6"/>
        <v>15</v>
      </c>
      <c r="H54" s="54">
        <f t="shared" si="7"/>
        <v>15</v>
      </c>
      <c r="I54" s="84">
        <f>H54/G54*100</f>
        <v>100</v>
      </c>
      <c r="J54" s="84"/>
      <c r="K54" s="84"/>
      <c r="L54" s="84"/>
      <c r="M54" s="84"/>
      <c r="N54" s="84"/>
      <c r="O54" s="84"/>
      <c r="P54" s="84">
        <v>15</v>
      </c>
      <c r="Q54" s="84">
        <v>15</v>
      </c>
      <c r="R54" s="84">
        <f>P54/Q54*100</f>
        <v>100</v>
      </c>
      <c r="S54" s="53"/>
      <c r="T54" s="39"/>
      <c r="U54" s="39"/>
    </row>
    <row r="55" spans="1:21" s="1" customFormat="1" ht="103.5" customHeight="1">
      <c r="A55" s="86" t="s">
        <v>49</v>
      </c>
      <c r="B55" s="42" t="s">
        <v>7</v>
      </c>
      <c r="C55" s="82" t="s">
        <v>21</v>
      </c>
      <c r="D55" s="84">
        <f>G55</f>
        <v>18</v>
      </c>
      <c r="E55" s="84">
        <f>H55</f>
        <v>18</v>
      </c>
      <c r="F55" s="84">
        <f>E55/D55*100</f>
        <v>100</v>
      </c>
      <c r="G55" s="54">
        <f t="shared" ref="G55:G68" si="8">J55+M55+P55</f>
        <v>18</v>
      </c>
      <c r="H55" s="54">
        <f t="shared" si="7"/>
        <v>18</v>
      </c>
      <c r="I55" s="84">
        <f t="shared" ref="I55:I68" si="9">H55/G55*100</f>
        <v>100</v>
      </c>
      <c r="J55" s="84"/>
      <c r="K55" s="84"/>
      <c r="L55" s="84"/>
      <c r="M55" s="84"/>
      <c r="N55" s="84"/>
      <c r="O55" s="84"/>
      <c r="P55" s="84">
        <v>18</v>
      </c>
      <c r="Q55" s="84">
        <v>18</v>
      </c>
      <c r="R55" s="84">
        <f>Q55/P55*100</f>
        <v>100</v>
      </c>
      <c r="S55" s="53"/>
      <c r="T55" s="39"/>
      <c r="U55" s="39"/>
    </row>
    <row r="56" spans="1:21" s="1" customFormat="1" ht="72.75" customHeight="1">
      <c r="A56" s="86" t="s">
        <v>55</v>
      </c>
      <c r="B56" s="49" t="s">
        <v>2</v>
      </c>
      <c r="C56" s="82" t="s">
        <v>21</v>
      </c>
      <c r="D56" s="84"/>
      <c r="E56" s="84"/>
      <c r="F56" s="84"/>
      <c r="G56" s="54">
        <f t="shared" si="8"/>
        <v>0</v>
      </c>
      <c r="H56" s="54">
        <f t="shared" si="7"/>
        <v>0</v>
      </c>
      <c r="I56" s="84">
        <v>0</v>
      </c>
      <c r="J56" s="84"/>
      <c r="K56" s="84"/>
      <c r="L56" s="84"/>
      <c r="M56" s="84"/>
      <c r="N56" s="84"/>
      <c r="O56" s="84"/>
      <c r="P56" s="84"/>
      <c r="Q56" s="84"/>
      <c r="R56" s="84"/>
      <c r="S56" s="53"/>
      <c r="T56" s="39"/>
      <c r="U56" s="39"/>
    </row>
    <row r="57" spans="1:21" s="1" customFormat="1" ht="72.75" customHeight="1">
      <c r="A57" s="86" t="s">
        <v>56</v>
      </c>
      <c r="B57" s="42" t="s">
        <v>3</v>
      </c>
      <c r="C57" s="82" t="s">
        <v>21</v>
      </c>
      <c r="D57" s="84">
        <f>G57</f>
        <v>30</v>
      </c>
      <c r="E57" s="84">
        <f>H57</f>
        <v>30</v>
      </c>
      <c r="F57" s="84">
        <f>E57/D57*100</f>
        <v>100</v>
      </c>
      <c r="G57" s="54">
        <f t="shared" si="8"/>
        <v>30</v>
      </c>
      <c r="H57" s="54">
        <f t="shared" si="7"/>
        <v>30</v>
      </c>
      <c r="I57" s="84">
        <f t="shared" si="9"/>
        <v>100</v>
      </c>
      <c r="J57" s="84"/>
      <c r="K57" s="84"/>
      <c r="L57" s="84"/>
      <c r="M57" s="84"/>
      <c r="N57" s="84"/>
      <c r="O57" s="84"/>
      <c r="P57" s="84">
        <v>30</v>
      </c>
      <c r="Q57" s="84">
        <v>30</v>
      </c>
      <c r="R57" s="84">
        <f>Q57/P57*100</f>
        <v>100</v>
      </c>
      <c r="S57" s="53"/>
      <c r="T57" s="39"/>
      <c r="U57" s="39"/>
    </row>
    <row r="58" spans="1:21" s="1" customFormat="1" ht="72.75" customHeight="1">
      <c r="A58" s="86" t="s">
        <v>57</v>
      </c>
      <c r="B58" s="88" t="s">
        <v>71</v>
      </c>
      <c r="C58" s="82" t="s">
        <v>21</v>
      </c>
      <c r="D58" s="84">
        <f>G58</f>
        <v>22</v>
      </c>
      <c r="E58" s="84">
        <f>H58</f>
        <v>0</v>
      </c>
      <c r="F58" s="84">
        <f>E58/D58*100</f>
        <v>0</v>
      </c>
      <c r="G58" s="54">
        <f t="shared" si="8"/>
        <v>22</v>
      </c>
      <c r="H58" s="54">
        <f t="shared" si="7"/>
        <v>0</v>
      </c>
      <c r="I58" s="84">
        <f t="shared" si="9"/>
        <v>0</v>
      </c>
      <c r="J58" s="84"/>
      <c r="K58" s="84"/>
      <c r="L58" s="84"/>
      <c r="M58" s="84"/>
      <c r="N58" s="84"/>
      <c r="O58" s="84"/>
      <c r="P58" s="84">
        <v>22</v>
      </c>
      <c r="Q58" s="84"/>
      <c r="R58" s="84">
        <f>Q58/P58*100</f>
        <v>0</v>
      </c>
      <c r="S58" s="53"/>
      <c r="T58" s="39"/>
      <c r="U58" s="39"/>
    </row>
    <row r="59" spans="1:21" s="1" customFormat="1" ht="72.75" customHeight="1">
      <c r="A59" s="86" t="s">
        <v>58</v>
      </c>
      <c r="B59" s="88" t="s">
        <v>4</v>
      </c>
      <c r="C59" s="82" t="s">
        <v>21</v>
      </c>
      <c r="D59" s="84"/>
      <c r="E59" s="84"/>
      <c r="F59" s="84"/>
      <c r="G59" s="54">
        <f t="shared" si="8"/>
        <v>0</v>
      </c>
      <c r="H59" s="54">
        <f t="shared" si="7"/>
        <v>0</v>
      </c>
      <c r="I59" s="84">
        <v>0</v>
      </c>
      <c r="J59" s="84"/>
      <c r="K59" s="84"/>
      <c r="L59" s="84"/>
      <c r="M59" s="84"/>
      <c r="N59" s="84"/>
      <c r="O59" s="84"/>
      <c r="P59" s="84"/>
      <c r="Q59" s="84"/>
      <c r="R59" s="84"/>
      <c r="S59" s="53"/>
      <c r="T59" s="39"/>
      <c r="U59" s="39"/>
    </row>
    <row r="60" spans="1:21" s="1" customFormat="1" ht="72.75" customHeight="1">
      <c r="A60" s="86" t="s">
        <v>59</v>
      </c>
      <c r="B60" s="40" t="s">
        <v>5</v>
      </c>
      <c r="C60" s="82" t="s">
        <v>21</v>
      </c>
      <c r="D60" s="84">
        <v>0</v>
      </c>
      <c r="E60" s="84"/>
      <c r="F60" s="84"/>
      <c r="G60" s="54">
        <f t="shared" si="8"/>
        <v>0</v>
      </c>
      <c r="H60" s="54">
        <f t="shared" si="7"/>
        <v>0</v>
      </c>
      <c r="I60" s="84">
        <v>0</v>
      </c>
      <c r="J60" s="84"/>
      <c r="K60" s="84"/>
      <c r="L60" s="84"/>
      <c r="M60" s="84"/>
      <c r="N60" s="84"/>
      <c r="O60" s="84"/>
      <c r="P60" s="84"/>
      <c r="Q60" s="84"/>
      <c r="R60" s="84">
        <v>0</v>
      </c>
      <c r="S60" s="53"/>
      <c r="T60" s="39"/>
      <c r="U60" s="39"/>
    </row>
    <row r="61" spans="1:21" s="1" customFormat="1" ht="72.75" customHeight="1">
      <c r="A61" s="86" t="s">
        <v>60</v>
      </c>
      <c r="B61" s="88" t="s">
        <v>177</v>
      </c>
      <c r="C61" s="82" t="s">
        <v>21</v>
      </c>
      <c r="D61" s="84">
        <f>G61</f>
        <v>227.46</v>
      </c>
      <c r="E61" s="84">
        <f>H61</f>
        <v>227.46</v>
      </c>
      <c r="F61" s="84">
        <f>E61/D61*100</f>
        <v>100</v>
      </c>
      <c r="G61" s="54">
        <f t="shared" si="8"/>
        <v>227.46</v>
      </c>
      <c r="H61" s="54">
        <f t="shared" si="7"/>
        <v>227.46</v>
      </c>
      <c r="I61" s="84">
        <f t="shared" si="9"/>
        <v>100</v>
      </c>
      <c r="J61" s="84"/>
      <c r="K61" s="84"/>
      <c r="L61" s="84"/>
      <c r="M61" s="84"/>
      <c r="N61" s="84"/>
      <c r="O61" s="84"/>
      <c r="P61" s="84">
        <v>227.46</v>
      </c>
      <c r="Q61" s="84">
        <v>227.46</v>
      </c>
      <c r="R61" s="84">
        <f>Q61/P61*100</f>
        <v>100</v>
      </c>
      <c r="S61" s="53"/>
      <c r="T61" s="39"/>
      <c r="U61" s="39"/>
    </row>
    <row r="62" spans="1:21" s="1" customFormat="1" ht="86.25" customHeight="1">
      <c r="A62" s="86" t="s">
        <v>61</v>
      </c>
      <c r="B62" s="88" t="s">
        <v>77</v>
      </c>
      <c r="C62" s="82" t="s">
        <v>21</v>
      </c>
      <c r="D62" s="84">
        <f>G62</f>
        <v>2038.48</v>
      </c>
      <c r="E62" s="84">
        <f>H62</f>
        <v>1732.36</v>
      </c>
      <c r="F62" s="84">
        <f>E62/D62*100</f>
        <v>84.982928456496992</v>
      </c>
      <c r="G62" s="54">
        <f t="shared" si="8"/>
        <v>2038.48</v>
      </c>
      <c r="H62" s="54">
        <f t="shared" si="7"/>
        <v>1732.36</v>
      </c>
      <c r="I62" s="84">
        <f t="shared" si="9"/>
        <v>84.982928456496992</v>
      </c>
      <c r="J62" s="84"/>
      <c r="K62" s="84"/>
      <c r="L62" s="84"/>
      <c r="M62" s="84"/>
      <c r="N62" s="84"/>
      <c r="O62" s="84"/>
      <c r="P62" s="84">
        <v>2038.48</v>
      </c>
      <c r="Q62" s="84">
        <v>1732.36</v>
      </c>
      <c r="R62" s="84">
        <f>Q62/P62*100</f>
        <v>84.982928456496992</v>
      </c>
      <c r="S62" s="53"/>
      <c r="T62" s="39"/>
      <c r="U62" s="39"/>
    </row>
    <row r="63" spans="1:21" s="1" customFormat="1" ht="48.75" customHeight="1">
      <c r="A63" s="4" t="s">
        <v>127</v>
      </c>
      <c r="B63" s="96" t="s">
        <v>126</v>
      </c>
      <c r="C63" s="47" t="s">
        <v>117</v>
      </c>
      <c r="D63" s="58"/>
      <c r="E63" s="58"/>
      <c r="F63" s="58"/>
      <c r="G63" s="59">
        <f t="shared" si="8"/>
        <v>0</v>
      </c>
      <c r="H63" s="59">
        <f t="shared" si="7"/>
        <v>0</v>
      </c>
      <c r="I63" s="58">
        <v>0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6"/>
      <c r="U63" s="46"/>
    </row>
    <row r="64" spans="1:21" s="1" customFormat="1" ht="156.75" customHeight="1">
      <c r="A64" s="4" t="s">
        <v>128</v>
      </c>
      <c r="B64" s="88" t="s">
        <v>130</v>
      </c>
      <c r="C64" s="90" t="s">
        <v>21</v>
      </c>
      <c r="D64" s="85">
        <f t="shared" ref="D64:E68" si="10">J64+M64+P64</f>
        <v>24851.960000000003</v>
      </c>
      <c r="E64" s="85">
        <f t="shared" si="10"/>
        <v>15761.46</v>
      </c>
      <c r="F64" s="85">
        <f t="shared" ref="F64:F69" si="11">E64/D64*100</f>
        <v>63.421396139378942</v>
      </c>
      <c r="G64" s="54">
        <f t="shared" si="8"/>
        <v>24851.960000000003</v>
      </c>
      <c r="H64" s="54">
        <f t="shared" si="7"/>
        <v>15761.46</v>
      </c>
      <c r="I64" s="84">
        <f t="shared" si="9"/>
        <v>63.421396139378942</v>
      </c>
      <c r="J64" s="85">
        <f>17926.33+4937.47</f>
        <v>22863.800000000003</v>
      </c>
      <c r="K64" s="85">
        <f>2645.48+11855.06</f>
        <v>14500.539999999999</v>
      </c>
      <c r="L64" s="85">
        <f>K64/J64*100</f>
        <v>63.421391019865446</v>
      </c>
      <c r="M64" s="85">
        <f>584.6+160.96</f>
        <v>745.56000000000006</v>
      </c>
      <c r="N64" s="85">
        <f>386.58+86.26</f>
        <v>472.84</v>
      </c>
      <c r="O64" s="85">
        <f t="shared" ref="O64:O69" si="12">N64/M64*100</f>
        <v>63.420784376844239</v>
      </c>
      <c r="P64" s="85">
        <f>976.92+265.68</f>
        <v>1242.5999999999999</v>
      </c>
      <c r="Q64" s="85">
        <f>644.3+143.78</f>
        <v>788.07999999999993</v>
      </c>
      <c r="R64" s="85">
        <f>Q64/P64*100</f>
        <v>63.421857395783036</v>
      </c>
      <c r="S64" s="60"/>
      <c r="T64" s="30"/>
      <c r="U64" s="30"/>
    </row>
    <row r="65" spans="1:21" s="1" customFormat="1" ht="208.5" customHeight="1">
      <c r="A65" s="4" t="s">
        <v>129</v>
      </c>
      <c r="B65" s="88" t="s">
        <v>131</v>
      </c>
      <c r="C65" s="90" t="s">
        <v>21</v>
      </c>
      <c r="D65" s="85">
        <f t="shared" si="10"/>
        <v>11183.44</v>
      </c>
      <c r="E65" s="85">
        <f t="shared" si="10"/>
        <v>6226.59</v>
      </c>
      <c r="F65" s="61">
        <f t="shared" si="11"/>
        <v>55.676875809232214</v>
      </c>
      <c r="G65" s="54">
        <f t="shared" si="8"/>
        <v>11183.44</v>
      </c>
      <c r="H65" s="54">
        <f t="shared" si="7"/>
        <v>6226.59</v>
      </c>
      <c r="I65" s="58">
        <f t="shared" si="9"/>
        <v>55.676875809232214</v>
      </c>
      <c r="J65" s="85"/>
      <c r="K65" s="85"/>
      <c r="L65" s="85"/>
      <c r="M65" s="85">
        <v>8779</v>
      </c>
      <c r="N65" s="85">
        <v>4036.13</v>
      </c>
      <c r="O65" s="85">
        <f t="shared" si="12"/>
        <v>45.974826290010249</v>
      </c>
      <c r="P65" s="85">
        <v>2404.44</v>
      </c>
      <c r="Q65" s="85">
        <v>2190.46</v>
      </c>
      <c r="R65" s="85">
        <f>Q65/P65*100</f>
        <v>91.100630500241223</v>
      </c>
      <c r="S65" s="60"/>
      <c r="T65" s="30"/>
      <c r="U65" s="30"/>
    </row>
    <row r="66" spans="1:21" s="1" customFormat="1" ht="208.5" customHeight="1">
      <c r="A66" s="86" t="s">
        <v>168</v>
      </c>
      <c r="B66" s="88" t="s">
        <v>167</v>
      </c>
      <c r="C66" s="90" t="s">
        <v>21</v>
      </c>
      <c r="D66" s="85">
        <f t="shared" si="10"/>
        <v>76963.799999999988</v>
      </c>
      <c r="E66" s="58">
        <f t="shared" si="10"/>
        <v>73503.8</v>
      </c>
      <c r="F66" s="61">
        <f t="shared" si="11"/>
        <v>95.504379981237946</v>
      </c>
      <c r="G66" s="59">
        <f t="shared" si="8"/>
        <v>76963.799999999988</v>
      </c>
      <c r="H66" s="59">
        <f t="shared" si="7"/>
        <v>73503.8</v>
      </c>
      <c r="I66" s="58">
        <f t="shared" si="9"/>
        <v>95.504379981237946</v>
      </c>
      <c r="J66" s="58">
        <v>70806.7</v>
      </c>
      <c r="K66" s="58">
        <v>67623.5</v>
      </c>
      <c r="L66" s="58">
        <f>K66/J66*100</f>
        <v>95.50438023520374</v>
      </c>
      <c r="M66" s="58">
        <v>2308.9</v>
      </c>
      <c r="N66" s="58">
        <v>2205.11</v>
      </c>
      <c r="O66" s="58">
        <f t="shared" si="12"/>
        <v>95.504785828749633</v>
      </c>
      <c r="P66" s="58">
        <v>3848.2</v>
      </c>
      <c r="Q66" s="58">
        <v>3675.19</v>
      </c>
      <c r="R66" s="85">
        <f>Q66/P66*100</f>
        <v>95.504131801881414</v>
      </c>
      <c r="S66" s="71"/>
      <c r="T66" s="72"/>
      <c r="U66" s="72"/>
    </row>
    <row r="67" spans="1:21" s="1" customFormat="1" ht="65.25" customHeight="1">
      <c r="A67" s="86" t="s">
        <v>161</v>
      </c>
      <c r="B67" s="88" t="s">
        <v>160</v>
      </c>
      <c r="C67" s="90" t="s">
        <v>21</v>
      </c>
      <c r="D67" s="58">
        <f t="shared" si="10"/>
        <v>0</v>
      </c>
      <c r="E67" s="58">
        <f t="shared" si="10"/>
        <v>0</v>
      </c>
      <c r="F67" s="61" t="e">
        <f t="shared" si="11"/>
        <v>#DIV/0!</v>
      </c>
      <c r="G67" s="59">
        <f t="shared" si="8"/>
        <v>0</v>
      </c>
      <c r="H67" s="59">
        <f t="shared" si="7"/>
        <v>0</v>
      </c>
      <c r="I67" s="58" t="e">
        <f t="shared" si="9"/>
        <v>#DIV/0!</v>
      </c>
      <c r="J67" s="58"/>
      <c r="K67" s="58"/>
      <c r="L67" s="58"/>
      <c r="M67" s="78"/>
      <c r="N67" s="78"/>
      <c r="O67" s="58" t="e">
        <f t="shared" si="12"/>
        <v>#DIV/0!</v>
      </c>
      <c r="P67" s="78"/>
      <c r="Q67" s="78"/>
      <c r="R67" s="58" t="e">
        <f>Q67/P67*100</f>
        <v>#DIV/0!</v>
      </c>
      <c r="S67" s="58"/>
      <c r="T67" s="46"/>
      <c r="U67" s="46"/>
    </row>
    <row r="68" spans="1:21" s="1" customFormat="1" ht="65.25" customHeight="1">
      <c r="A68" s="86" t="s">
        <v>169</v>
      </c>
      <c r="B68" s="88" t="s">
        <v>170</v>
      </c>
      <c r="C68" s="90" t="s">
        <v>21</v>
      </c>
      <c r="D68" s="58">
        <f t="shared" si="10"/>
        <v>450</v>
      </c>
      <c r="E68" s="58">
        <f t="shared" si="10"/>
        <v>384.62</v>
      </c>
      <c r="F68" s="61">
        <f t="shared" si="11"/>
        <v>85.471111111111114</v>
      </c>
      <c r="G68" s="59">
        <f t="shared" si="8"/>
        <v>450</v>
      </c>
      <c r="H68" s="59">
        <f t="shared" si="7"/>
        <v>384.62</v>
      </c>
      <c r="I68" s="58">
        <f t="shared" si="9"/>
        <v>85.471111111111114</v>
      </c>
      <c r="J68" s="58"/>
      <c r="K68" s="58"/>
      <c r="L68" s="58"/>
      <c r="M68" s="78"/>
      <c r="N68" s="78"/>
      <c r="O68" s="58" t="e">
        <f t="shared" si="12"/>
        <v>#DIV/0!</v>
      </c>
      <c r="P68" s="78">
        <v>450</v>
      </c>
      <c r="Q68" s="78">
        <v>384.62</v>
      </c>
      <c r="R68" s="58"/>
      <c r="S68" s="58"/>
      <c r="T68" s="46"/>
      <c r="U68" s="46"/>
    </row>
    <row r="69" spans="1:21" s="1" customFormat="1" ht="31.5" customHeight="1">
      <c r="A69" s="5"/>
      <c r="B69" s="10" t="s">
        <v>8</v>
      </c>
      <c r="C69" s="22" t="s">
        <v>21</v>
      </c>
      <c r="D69" s="76">
        <f>D65+D64+D63+D62+D61+D60+D59+D58+D57+D56+D55+D54+D47+D44+D43+D67+D66+D68</f>
        <v>181564.94</v>
      </c>
      <c r="E69" s="85">
        <f>K69+N69+Q69</f>
        <v>139987.70000000001</v>
      </c>
      <c r="F69" s="74">
        <f t="shared" si="11"/>
        <v>77.10062306081781</v>
      </c>
      <c r="G69" s="75">
        <f>J69+M69+P69</f>
        <v>181564.94</v>
      </c>
      <c r="H69" s="76">
        <f>H65+H64+H63+H62+H61+H60+H59+H58+H57+H56+H55+H54+H47+H44+H43+H67+H66+H68</f>
        <v>139987.70000000001</v>
      </c>
      <c r="I69" s="85">
        <f>H69/G69*100</f>
        <v>77.10062306081781</v>
      </c>
      <c r="J69" s="76">
        <f>J65+J64+J63+J62+J61+J60+J59+J58+J57+J56+J55+J54+J47+J44+J43+J67+J66+J68</f>
        <v>93670.5</v>
      </c>
      <c r="K69" s="76">
        <f>K65+K64+K63+K62+K61+K60+K59+K58+K57+K56+K55+K54+K47+K44+K43+K67+K66+K68</f>
        <v>82124.039999999994</v>
      </c>
      <c r="L69" s="85">
        <f>K69/J69*100</f>
        <v>87.673322977885235</v>
      </c>
      <c r="M69" s="76">
        <f>M65+M64+M63+M62+M61+M60+M59+M58+M57+M56+M55+M54+M47+M44+M43+M67+M66+M68</f>
        <v>13899.26</v>
      </c>
      <c r="N69" s="76">
        <f>N65+N64+N63+N62+N61+N60+N59+N58+N57+N56+N55+N54+N47+N44+N43+N67+N66+N68</f>
        <v>8164.08</v>
      </c>
      <c r="O69" s="85">
        <f t="shared" si="12"/>
        <v>58.737515522409097</v>
      </c>
      <c r="P69" s="76">
        <f>P65+P64+P63+P62+P61+P60+P59+P58+P57+P56+P55+P54+P47+P44+P43+P67+P66+P68</f>
        <v>73995.179999999993</v>
      </c>
      <c r="Q69" s="76">
        <f>Q65+Q64+Q63+Q62+Q61+Q60+Q59+Q58+Q57+Q56+Q55+Q54+Q47+Q44+Q43+Q67+Q66+Q68</f>
        <v>49699.580000000009</v>
      </c>
      <c r="R69" s="85">
        <f>Q69/P69*100</f>
        <v>67.165969459091812</v>
      </c>
      <c r="S69" s="76"/>
      <c r="T69" s="77"/>
      <c r="U69" s="77"/>
    </row>
    <row r="70" spans="1:21" s="1" customFormat="1" ht="21" customHeight="1">
      <c r="A70" s="108" t="s">
        <v>94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10"/>
    </row>
    <row r="71" spans="1:21" s="1" customFormat="1" ht="17.25" customHeight="1">
      <c r="A71" s="136" t="s">
        <v>31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8"/>
    </row>
    <row r="72" spans="1:21" s="1" customFormat="1" ht="75.75" customHeight="1">
      <c r="A72" s="87" t="s">
        <v>50</v>
      </c>
      <c r="B72" s="89" t="s">
        <v>27</v>
      </c>
      <c r="C72" s="82" t="s">
        <v>21</v>
      </c>
      <c r="D72" s="84">
        <f t="shared" ref="D72:E75" si="13">M72+P72</f>
        <v>16814.099999999999</v>
      </c>
      <c r="E72" s="84">
        <f t="shared" si="13"/>
        <v>10662.27</v>
      </c>
      <c r="F72" s="84">
        <f>E72/D72*100</f>
        <v>63.412671507841644</v>
      </c>
      <c r="G72" s="84">
        <f>J72+M72+P72</f>
        <v>16814.099999999999</v>
      </c>
      <c r="H72" s="84">
        <f>K72+N72+Q72</f>
        <v>10662.27</v>
      </c>
      <c r="I72" s="84">
        <f>H72/G72*100</f>
        <v>63.412671507841644</v>
      </c>
      <c r="J72" s="84"/>
      <c r="K72" s="84"/>
      <c r="L72" s="84"/>
      <c r="M72" s="84">
        <v>3843.3</v>
      </c>
      <c r="N72" s="84">
        <f>2572.65+350.8</f>
        <v>2923.4500000000003</v>
      </c>
      <c r="O72" s="84">
        <f>N72/M72*100</f>
        <v>76.066141076678889</v>
      </c>
      <c r="P72" s="84">
        <v>12970.8</v>
      </c>
      <c r="Q72" s="84">
        <f>1598.38+6089.77+50.67</f>
        <v>7738.8200000000006</v>
      </c>
      <c r="R72" s="84">
        <f>Q72/P72*100</f>
        <v>59.663397785795794</v>
      </c>
      <c r="S72" s="65"/>
      <c r="T72" s="65"/>
      <c r="U72" s="65"/>
    </row>
    <row r="73" spans="1:21" s="1" customFormat="1" ht="72.75" customHeight="1">
      <c r="A73" s="43" t="s">
        <v>79</v>
      </c>
      <c r="B73" s="88" t="s">
        <v>100</v>
      </c>
      <c r="C73" s="82" t="s">
        <v>21</v>
      </c>
      <c r="D73" s="84">
        <f t="shared" si="13"/>
        <v>8101.44</v>
      </c>
      <c r="E73" s="84">
        <f t="shared" si="13"/>
        <v>5733.7599999999984</v>
      </c>
      <c r="F73" s="84">
        <f>E73/D73*100</f>
        <v>70.774578346565534</v>
      </c>
      <c r="G73" s="84">
        <f t="shared" ref="G73:G78" si="14">J73+M73+P73</f>
        <v>8101.44</v>
      </c>
      <c r="H73" s="84">
        <f t="shared" ref="H73:H78" si="15">K73+N73+Q73</f>
        <v>5733.7599999999984</v>
      </c>
      <c r="I73" s="84">
        <f t="shared" ref="I73:I78" si="16">H73/G73*100</f>
        <v>70.774578346565534</v>
      </c>
      <c r="J73" s="84"/>
      <c r="K73" s="84"/>
      <c r="L73" s="84"/>
      <c r="M73" s="84">
        <v>1323</v>
      </c>
      <c r="N73" s="84">
        <f>459.1+344.13</f>
        <v>803.23</v>
      </c>
      <c r="O73" s="84">
        <f t="shared" ref="O73" si="17">N73/M73*100</f>
        <v>60.712773998488288</v>
      </c>
      <c r="P73" s="84">
        <v>6778.44</v>
      </c>
      <c r="Q73" s="84">
        <f>2395.93+2449.62+84.98</f>
        <v>4930.5299999999988</v>
      </c>
      <c r="R73" s="84">
        <f>Q73/P73*100</f>
        <v>72.738417689025781</v>
      </c>
      <c r="S73" s="53"/>
      <c r="T73" s="53"/>
      <c r="U73" s="53"/>
    </row>
    <row r="74" spans="1:21" s="1" customFormat="1" ht="67.5" customHeight="1">
      <c r="A74" s="86" t="s">
        <v>62</v>
      </c>
      <c r="B74" s="97" t="s">
        <v>101</v>
      </c>
      <c r="C74" s="82" t="s">
        <v>21</v>
      </c>
      <c r="D74" s="84">
        <f t="shared" si="13"/>
        <v>6054.7</v>
      </c>
      <c r="E74" s="84">
        <f t="shared" si="13"/>
        <v>3942.4700000000003</v>
      </c>
      <c r="F74" s="84">
        <f>E74/D74*100</f>
        <v>65.11420879647217</v>
      </c>
      <c r="G74" s="84">
        <f t="shared" si="14"/>
        <v>6054.7</v>
      </c>
      <c r="H74" s="84">
        <f t="shared" si="15"/>
        <v>3942.4700000000003</v>
      </c>
      <c r="I74" s="84">
        <f t="shared" si="16"/>
        <v>65.11420879647217</v>
      </c>
      <c r="J74" s="84"/>
      <c r="K74" s="84"/>
      <c r="L74" s="84"/>
      <c r="M74" s="84">
        <v>1035.9100000000001</v>
      </c>
      <c r="N74" s="84">
        <f>456.26+119.04</f>
        <v>575.29999999999995</v>
      </c>
      <c r="O74" s="84">
        <f t="shared" ref="O74:O75" si="18">N74/M74*100</f>
        <v>55.535712561902088</v>
      </c>
      <c r="P74" s="84">
        <v>5018.79</v>
      </c>
      <c r="Q74" s="84">
        <f>1134.16+2203.27+29.74</f>
        <v>3367.17</v>
      </c>
      <c r="R74" s="84">
        <f>Q74/P74*100</f>
        <v>67.091271003568593</v>
      </c>
      <c r="S74" s="53"/>
      <c r="T74" s="53"/>
      <c r="U74" s="53"/>
    </row>
    <row r="75" spans="1:21" s="1" customFormat="1" ht="69" customHeight="1">
      <c r="A75" s="86" t="s">
        <v>95</v>
      </c>
      <c r="B75" s="88" t="s">
        <v>118</v>
      </c>
      <c r="C75" s="82" t="s">
        <v>21</v>
      </c>
      <c r="D75" s="84">
        <f t="shared" si="13"/>
        <v>0</v>
      </c>
      <c r="E75" s="84">
        <f t="shared" si="13"/>
        <v>0</v>
      </c>
      <c r="F75" s="84" t="e">
        <f>E75/D75*100</f>
        <v>#DIV/0!</v>
      </c>
      <c r="G75" s="84">
        <f t="shared" si="14"/>
        <v>0</v>
      </c>
      <c r="H75" s="84">
        <f t="shared" si="15"/>
        <v>0</v>
      </c>
      <c r="I75" s="84">
        <v>0</v>
      </c>
      <c r="J75" s="84"/>
      <c r="K75" s="84"/>
      <c r="L75" s="84"/>
      <c r="M75" s="84"/>
      <c r="N75" s="84"/>
      <c r="O75" s="84" t="e">
        <f t="shared" si="18"/>
        <v>#DIV/0!</v>
      </c>
      <c r="P75" s="84"/>
      <c r="Q75" s="84"/>
      <c r="R75" s="84"/>
      <c r="S75" s="53"/>
      <c r="T75" s="53"/>
      <c r="U75" s="53"/>
    </row>
    <row r="76" spans="1:21" s="1" customFormat="1" ht="58.5" customHeight="1">
      <c r="A76" s="86" t="s">
        <v>141</v>
      </c>
      <c r="B76" s="96" t="s">
        <v>143</v>
      </c>
      <c r="C76" s="82" t="s">
        <v>21</v>
      </c>
      <c r="D76" s="84">
        <f t="shared" ref="D76:E78" si="19">G76</f>
        <v>3745.4</v>
      </c>
      <c r="E76" s="84">
        <f t="shared" si="19"/>
        <v>2191.9499999999998</v>
      </c>
      <c r="F76" s="84">
        <f>E76/D76*100</f>
        <v>58.523789181395834</v>
      </c>
      <c r="G76" s="84">
        <f t="shared" si="14"/>
        <v>3745.4</v>
      </c>
      <c r="H76" s="84">
        <f t="shared" si="15"/>
        <v>2191.9499999999998</v>
      </c>
      <c r="I76" s="84">
        <f t="shared" si="16"/>
        <v>58.523789181395834</v>
      </c>
      <c r="J76" s="84"/>
      <c r="K76" s="84"/>
      <c r="L76" s="84"/>
      <c r="M76" s="84"/>
      <c r="N76" s="84"/>
      <c r="O76" s="84"/>
      <c r="P76" s="84">
        <v>3745.4</v>
      </c>
      <c r="Q76" s="84">
        <v>2191.9499999999998</v>
      </c>
      <c r="R76" s="84">
        <f>Q76/P76*100</f>
        <v>58.523789181395834</v>
      </c>
      <c r="S76" s="53"/>
      <c r="T76" s="53"/>
      <c r="U76" s="53"/>
    </row>
    <row r="77" spans="1:21" s="1" customFormat="1" ht="75" customHeight="1">
      <c r="A77" s="86" t="s">
        <v>142</v>
      </c>
      <c r="B77" s="40" t="s">
        <v>144</v>
      </c>
      <c r="C77" s="82" t="s">
        <v>21</v>
      </c>
      <c r="D77" s="84">
        <f t="shared" si="19"/>
        <v>0</v>
      </c>
      <c r="E77" s="84">
        <f t="shared" si="19"/>
        <v>0</v>
      </c>
      <c r="F77" s="84"/>
      <c r="G77" s="84">
        <f t="shared" si="14"/>
        <v>0</v>
      </c>
      <c r="H77" s="84">
        <f t="shared" si="15"/>
        <v>0</v>
      </c>
      <c r="I77" s="84">
        <v>0</v>
      </c>
      <c r="J77" s="84"/>
      <c r="K77" s="84"/>
      <c r="L77" s="84"/>
      <c r="M77" s="84"/>
      <c r="N77" s="84"/>
      <c r="O77" s="84"/>
      <c r="P77" s="84"/>
      <c r="Q77" s="84"/>
      <c r="R77" s="84"/>
      <c r="S77" s="53"/>
      <c r="T77" s="53"/>
      <c r="U77" s="53"/>
    </row>
    <row r="78" spans="1:21" s="1" customFormat="1" ht="75" customHeight="1">
      <c r="A78" s="86" t="s">
        <v>150</v>
      </c>
      <c r="B78" s="88" t="s">
        <v>171</v>
      </c>
      <c r="C78" s="82" t="s">
        <v>21</v>
      </c>
      <c r="D78" s="84">
        <f t="shared" si="19"/>
        <v>0</v>
      </c>
      <c r="E78" s="84">
        <f t="shared" si="19"/>
        <v>0</v>
      </c>
      <c r="F78" s="84" t="e">
        <f>E78/D78*100</f>
        <v>#DIV/0!</v>
      </c>
      <c r="G78" s="84">
        <f t="shared" si="14"/>
        <v>0</v>
      </c>
      <c r="H78" s="84">
        <f t="shared" si="15"/>
        <v>0</v>
      </c>
      <c r="I78" s="84" t="e">
        <f t="shared" si="16"/>
        <v>#DIV/0!</v>
      </c>
      <c r="J78" s="84"/>
      <c r="K78" s="84"/>
      <c r="L78" s="84"/>
      <c r="M78" s="84"/>
      <c r="N78" s="84"/>
      <c r="O78" s="84"/>
      <c r="P78" s="84"/>
      <c r="Q78" s="84"/>
      <c r="R78" s="84" t="e">
        <f>Q78/P78*100</f>
        <v>#DIV/0!</v>
      </c>
      <c r="S78" s="53"/>
      <c r="T78" s="53"/>
      <c r="U78" s="53"/>
    </row>
    <row r="79" spans="1:21" s="1" customFormat="1" ht="32.25" customHeight="1">
      <c r="A79" s="6"/>
      <c r="B79" s="10" t="s">
        <v>38</v>
      </c>
      <c r="C79" s="22" t="s">
        <v>21</v>
      </c>
      <c r="D79" s="62">
        <f>SUM(D72:D78)</f>
        <v>34715.64</v>
      </c>
      <c r="E79" s="62">
        <f t="shared" ref="E79:U79" si="20">SUM(E72:E78)</f>
        <v>22530.45</v>
      </c>
      <c r="F79" s="62" t="e">
        <f t="shared" si="20"/>
        <v>#DIV/0!</v>
      </c>
      <c r="G79" s="62">
        <f t="shared" si="20"/>
        <v>34715.64</v>
      </c>
      <c r="H79" s="62">
        <f t="shared" si="20"/>
        <v>22530.45</v>
      </c>
      <c r="I79" s="62" t="e">
        <f t="shared" si="20"/>
        <v>#DIV/0!</v>
      </c>
      <c r="J79" s="62">
        <f t="shared" si="20"/>
        <v>0</v>
      </c>
      <c r="K79" s="62">
        <f t="shared" si="20"/>
        <v>0</v>
      </c>
      <c r="L79" s="62">
        <f t="shared" si="20"/>
        <v>0</v>
      </c>
      <c r="M79" s="62">
        <f t="shared" si="20"/>
        <v>6202.21</v>
      </c>
      <c r="N79" s="62">
        <f t="shared" si="20"/>
        <v>4301.9800000000005</v>
      </c>
      <c r="O79" s="62" t="e">
        <f t="shared" si="20"/>
        <v>#DIV/0!</v>
      </c>
      <c r="P79" s="62">
        <f t="shared" si="20"/>
        <v>28513.43</v>
      </c>
      <c r="Q79" s="62">
        <f t="shared" si="20"/>
        <v>18228.469999999998</v>
      </c>
      <c r="R79" s="62" t="e">
        <f t="shared" si="20"/>
        <v>#DIV/0!</v>
      </c>
      <c r="S79" s="62">
        <f t="shared" si="20"/>
        <v>0</v>
      </c>
      <c r="T79" s="62">
        <f t="shared" si="20"/>
        <v>0</v>
      </c>
      <c r="U79" s="62">
        <f t="shared" si="20"/>
        <v>0</v>
      </c>
    </row>
    <row r="80" spans="1:21" s="1" customFormat="1">
      <c r="A80" s="108" t="s">
        <v>102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10"/>
    </row>
    <row r="81" spans="1:24" s="1" customFormat="1" ht="89.25" customHeight="1">
      <c r="A81" s="86" t="s">
        <v>63</v>
      </c>
      <c r="B81" s="40" t="s">
        <v>111</v>
      </c>
      <c r="C81" s="82" t="s">
        <v>21</v>
      </c>
      <c r="D81" s="84">
        <f t="shared" ref="D81:E83" si="21">G81</f>
        <v>4126.01</v>
      </c>
      <c r="E81" s="84">
        <f t="shared" si="21"/>
        <v>2685.45</v>
      </c>
      <c r="F81" s="84">
        <f>E81/D81*100</f>
        <v>65.085882002224906</v>
      </c>
      <c r="G81" s="84">
        <f>J81+M81+P81</f>
        <v>4126.01</v>
      </c>
      <c r="H81" s="84">
        <f>K81+N81+Q81</f>
        <v>2685.45</v>
      </c>
      <c r="I81" s="84">
        <f>H81/G81*100</f>
        <v>65.085882002224906</v>
      </c>
      <c r="J81" s="84"/>
      <c r="K81" s="84"/>
      <c r="L81" s="84"/>
      <c r="M81" s="84">
        <v>164.1</v>
      </c>
      <c r="N81" s="84">
        <v>95.72</v>
      </c>
      <c r="O81" s="84"/>
      <c r="P81" s="84">
        <v>3961.91</v>
      </c>
      <c r="Q81" s="84">
        <f>2548.73+41</f>
        <v>2589.73</v>
      </c>
      <c r="R81" s="84">
        <f>Q81/P81*100</f>
        <v>65.365694829009243</v>
      </c>
      <c r="S81" s="39"/>
      <c r="T81" s="39"/>
      <c r="U81" s="39"/>
    </row>
    <row r="82" spans="1:24" s="1" customFormat="1" ht="91.5" customHeight="1">
      <c r="A82" s="4" t="s">
        <v>149</v>
      </c>
      <c r="B82" s="96" t="s">
        <v>121</v>
      </c>
      <c r="C82" s="47" t="s">
        <v>120</v>
      </c>
      <c r="D82" s="58">
        <f t="shared" si="21"/>
        <v>44.3</v>
      </c>
      <c r="E82" s="58">
        <f t="shared" si="21"/>
        <v>22.13</v>
      </c>
      <c r="F82" s="58">
        <f>E82/D82*100</f>
        <v>49.954853273137701</v>
      </c>
      <c r="G82" s="84">
        <f t="shared" ref="G82" si="22">J82+M82+P82</f>
        <v>44.3</v>
      </c>
      <c r="H82" s="84">
        <f t="shared" ref="H82:H84" si="23">K82+N82+Q82</f>
        <v>22.13</v>
      </c>
      <c r="I82" s="84">
        <f t="shared" ref="I82:I84" si="24">H82/G82*100</f>
        <v>49.954853273137701</v>
      </c>
      <c r="J82" s="58"/>
      <c r="K82" s="58"/>
      <c r="L82" s="58"/>
      <c r="M82" s="58"/>
      <c r="N82" s="58"/>
      <c r="O82" s="58"/>
      <c r="P82" s="58">
        <v>44.3</v>
      </c>
      <c r="Q82" s="58">
        <v>22.13</v>
      </c>
      <c r="R82" s="58">
        <f>Q82/P82*100</f>
        <v>49.954853273137701</v>
      </c>
      <c r="S82" s="46"/>
      <c r="T82" s="46"/>
      <c r="U82" s="46"/>
    </row>
    <row r="83" spans="1:24" s="1" customFormat="1" ht="91.5" customHeight="1">
      <c r="A83" s="86" t="s">
        <v>162</v>
      </c>
      <c r="B83" s="88" t="s">
        <v>163</v>
      </c>
      <c r="C83" s="47"/>
      <c r="D83" s="58">
        <f t="shared" si="21"/>
        <v>2148.9099999999994</v>
      </c>
      <c r="E83" s="58">
        <f t="shared" si="21"/>
        <v>1572.6799999999996</v>
      </c>
      <c r="F83" s="58">
        <f>E83/D83*100</f>
        <v>73.185010074875166</v>
      </c>
      <c r="G83" s="84">
        <f>J83+M83+P83</f>
        <v>2148.9099999999994</v>
      </c>
      <c r="H83" s="84">
        <f t="shared" si="23"/>
        <v>1572.6799999999996</v>
      </c>
      <c r="I83" s="84">
        <f t="shared" si="24"/>
        <v>73.185010074875166</v>
      </c>
      <c r="J83" s="58">
        <v>2127.4299999999998</v>
      </c>
      <c r="K83" s="58">
        <f>355.33+1201.61</f>
        <v>1556.9399999999998</v>
      </c>
      <c r="L83" s="58">
        <f>K83/J83*100</f>
        <v>73.184076561861019</v>
      </c>
      <c r="M83" s="58">
        <v>10.74</v>
      </c>
      <c r="N83" s="58">
        <f>6.07+1.8</f>
        <v>7.87</v>
      </c>
      <c r="O83" s="58">
        <f>N83/M83*100</f>
        <v>73.277467411545629</v>
      </c>
      <c r="P83" s="58">
        <v>10.74</v>
      </c>
      <c r="Q83" s="58">
        <f>6.07+1.8</f>
        <v>7.87</v>
      </c>
      <c r="R83" s="58">
        <f>Q83/P83*100</f>
        <v>73.277467411545629</v>
      </c>
      <c r="S83" s="46"/>
      <c r="T83" s="46"/>
      <c r="U83" s="46"/>
    </row>
    <row r="84" spans="1:24" s="1" customFormat="1" ht="91.5" customHeight="1">
      <c r="A84" s="6"/>
      <c r="B84" s="10" t="s">
        <v>22</v>
      </c>
      <c r="C84" s="22" t="s">
        <v>21</v>
      </c>
      <c r="D84" s="62">
        <f>D82+D81+D83</f>
        <v>6319.2199999999993</v>
      </c>
      <c r="E84" s="62">
        <f>E82+E81+E83</f>
        <v>4280.2599999999993</v>
      </c>
      <c r="F84" s="62">
        <f>E84/D84*100</f>
        <v>67.733992486414465</v>
      </c>
      <c r="G84" s="84">
        <f>J84+M84+P84</f>
        <v>6319.2199999999993</v>
      </c>
      <c r="H84" s="84">
        <f t="shared" si="23"/>
        <v>4280.26</v>
      </c>
      <c r="I84" s="84">
        <f t="shared" si="24"/>
        <v>67.733992486414479</v>
      </c>
      <c r="J84" s="84">
        <f>J81+J82+J83</f>
        <v>2127.4299999999998</v>
      </c>
      <c r="K84" s="84">
        <f>K81+K82+K83</f>
        <v>1556.9399999999998</v>
      </c>
      <c r="L84" s="58">
        <f>K84/J84*100</f>
        <v>73.184076561861019</v>
      </c>
      <c r="M84" s="62">
        <f>M81+M82+M83</f>
        <v>174.84</v>
      </c>
      <c r="N84" s="62">
        <f>N81+N82+N83</f>
        <v>103.59</v>
      </c>
      <c r="O84" s="58">
        <f>N84/M84*100</f>
        <v>59.248455730954021</v>
      </c>
      <c r="P84" s="62">
        <f>P82+P81+P83</f>
        <v>4016.95</v>
      </c>
      <c r="Q84" s="62">
        <f>Q82+Q81+Q83</f>
        <v>2619.73</v>
      </c>
      <c r="R84" s="62">
        <f>Q84/P84*100</f>
        <v>65.216893414157511</v>
      </c>
      <c r="S84" s="27"/>
      <c r="T84" s="27"/>
      <c r="U84" s="27"/>
    </row>
    <row r="85" spans="1:24" s="1" customFormat="1" ht="25.5" customHeight="1">
      <c r="A85" s="6"/>
      <c r="B85" s="10"/>
      <c r="C85" s="2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27"/>
      <c r="T85" s="27"/>
      <c r="U85" s="27"/>
    </row>
    <row r="86" spans="1:24" s="1" customFormat="1" ht="30.75" customHeight="1">
      <c r="A86" s="7"/>
      <c r="B86" s="8" t="s">
        <v>99</v>
      </c>
      <c r="C86" s="23" t="s">
        <v>21</v>
      </c>
      <c r="D86" s="66">
        <f>D84+D79+D69+D40</f>
        <v>266213.18</v>
      </c>
      <c r="E86" s="66">
        <f>E84+E79+E69+E40</f>
        <v>195710.52000000002</v>
      </c>
      <c r="F86" s="66">
        <f>E86/D86*100</f>
        <v>73.516465262914494</v>
      </c>
      <c r="G86" s="66">
        <f>G84+G79+G69+G40</f>
        <v>266213.18</v>
      </c>
      <c r="H86" s="66">
        <f>H84+H79+H69+H40</f>
        <v>195710.52000000002</v>
      </c>
      <c r="I86" s="66">
        <f>H86/G86*100</f>
        <v>73.516465262914494</v>
      </c>
      <c r="J86" s="66">
        <f>J84+J79+J69+J40</f>
        <v>95797.93</v>
      </c>
      <c r="K86" s="66">
        <f>K84+K79+K69+K40</f>
        <v>83680.98</v>
      </c>
      <c r="L86" s="66">
        <f>K86/J86*100</f>
        <v>87.351553420830712</v>
      </c>
      <c r="M86" s="66">
        <f>M84+M79+M69+M40</f>
        <v>27370.510000000002</v>
      </c>
      <c r="N86" s="66">
        <f>N84+N79+N69+N40</f>
        <v>17263.32</v>
      </c>
      <c r="O86" s="66" t="e">
        <f>O84+O79+O69+O40</f>
        <v>#DIV/0!</v>
      </c>
      <c r="P86" s="66">
        <f>P84+P79+P69+P40</f>
        <v>143044.74</v>
      </c>
      <c r="Q86" s="66">
        <f>Q84+Q79+Q69+Q40</f>
        <v>94766.22</v>
      </c>
      <c r="R86" s="66">
        <f>Q86/P86*100</f>
        <v>66.24935666980835</v>
      </c>
      <c r="S86" s="25"/>
      <c r="T86" s="25"/>
      <c r="U86" s="25"/>
      <c r="V86" s="70">
        <f>P86+M86+J86</f>
        <v>266213.18</v>
      </c>
      <c r="W86" s="70">
        <f>Q86+N86+K86</f>
        <v>195710.52000000002</v>
      </c>
    </row>
    <row r="87" spans="1:24" s="1" customFormat="1">
      <c r="A87" s="108" t="s">
        <v>80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10"/>
    </row>
    <row r="88" spans="1:24" s="1" customFormat="1">
      <c r="A88" s="111" t="s">
        <v>103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6"/>
    </row>
    <row r="89" spans="1:24" s="1" customFormat="1" ht="132">
      <c r="A89" s="98" t="s">
        <v>76</v>
      </c>
      <c r="B89" s="8" t="s">
        <v>112</v>
      </c>
      <c r="C89" s="22" t="s">
        <v>21</v>
      </c>
      <c r="D89" s="58">
        <f>G89</f>
        <v>314.39999999999998</v>
      </c>
      <c r="E89" s="58">
        <f>H89</f>
        <v>128.84</v>
      </c>
      <c r="F89" s="58">
        <f>E89/D89*100</f>
        <v>40.979643765903312</v>
      </c>
      <c r="G89" s="58">
        <f>J89+M89+P89</f>
        <v>314.39999999999998</v>
      </c>
      <c r="H89" s="58">
        <f>K89+N89+Q89</f>
        <v>128.84</v>
      </c>
      <c r="I89" s="58">
        <f>H89/G89*100</f>
        <v>40.979643765903312</v>
      </c>
      <c r="J89" s="58"/>
      <c r="K89" s="58"/>
      <c r="L89" s="58"/>
      <c r="M89" s="58">
        <v>314.39999999999998</v>
      </c>
      <c r="N89" s="58">
        <v>128.84</v>
      </c>
      <c r="O89" s="58">
        <f>N89/M89*100</f>
        <v>40.979643765903312</v>
      </c>
      <c r="P89" s="58"/>
      <c r="Q89" s="27"/>
      <c r="R89" s="27"/>
      <c r="S89" s="27"/>
      <c r="T89" s="27"/>
      <c r="U89" s="27"/>
      <c r="V89" s="70">
        <f>P89+M89+J89</f>
        <v>314.39999999999998</v>
      </c>
      <c r="W89" s="70">
        <f>Q89+N89+K89</f>
        <v>128.84</v>
      </c>
      <c r="X89" s="70">
        <f>E89-W89</f>
        <v>0</v>
      </c>
    </row>
    <row r="90" spans="1:24" s="1" customFormat="1" ht="69" customHeight="1">
      <c r="A90" s="98" t="s">
        <v>81</v>
      </c>
      <c r="B90" s="88" t="s">
        <v>6</v>
      </c>
      <c r="C90" s="82" t="s">
        <v>21</v>
      </c>
      <c r="D90" s="58">
        <f t="shared" ref="D90:D93" si="25">G90</f>
        <v>28.9</v>
      </c>
      <c r="E90" s="58">
        <f t="shared" ref="E90:E93" si="26">H90</f>
        <v>19.100000000000001</v>
      </c>
      <c r="F90" s="84">
        <f>E90/D90*100</f>
        <v>66.089965397923891</v>
      </c>
      <c r="G90" s="58">
        <f t="shared" ref="G90:G93" si="27">J90+M90+P90</f>
        <v>28.9</v>
      </c>
      <c r="H90" s="58">
        <f t="shared" ref="H90:H93" si="28">K90+N90+Q90</f>
        <v>19.100000000000001</v>
      </c>
      <c r="I90" s="58">
        <f t="shared" ref="I90:I93" si="29">H90/G90*100</f>
        <v>66.089965397923891</v>
      </c>
      <c r="J90" s="84"/>
      <c r="K90" s="84"/>
      <c r="L90" s="84"/>
      <c r="M90" s="84">
        <v>28.9</v>
      </c>
      <c r="N90" s="84">
        <v>19.100000000000001</v>
      </c>
      <c r="O90" s="84">
        <f>N90/M90*100</f>
        <v>66.089965397923891</v>
      </c>
      <c r="P90" s="84"/>
      <c r="Q90" s="93"/>
      <c r="R90" s="93"/>
      <c r="S90" s="39"/>
      <c r="T90" s="39"/>
      <c r="U90" s="39"/>
      <c r="V90" s="70">
        <f t="shared" ref="V90:V132" si="30">P90+M90+J90</f>
        <v>28.9</v>
      </c>
      <c r="W90" s="70">
        <f t="shared" ref="W90:W133" si="31">Q90+N90+K90</f>
        <v>19.100000000000001</v>
      </c>
      <c r="X90" s="70">
        <f t="shared" ref="X90:X133" si="32">E90-W90</f>
        <v>0</v>
      </c>
    </row>
    <row r="91" spans="1:24" s="1" customFormat="1" ht="53.45" customHeight="1">
      <c r="A91" s="98" t="s">
        <v>82</v>
      </c>
      <c r="B91" s="88" t="s">
        <v>92</v>
      </c>
      <c r="C91" s="81" t="s">
        <v>21</v>
      </c>
      <c r="D91" s="58">
        <f t="shared" ref="D91" si="33">G91</f>
        <v>10.5</v>
      </c>
      <c r="E91" s="58">
        <f t="shared" ref="E91" si="34">H91</f>
        <v>0.8</v>
      </c>
      <c r="F91" s="84"/>
      <c r="G91" s="58">
        <f t="shared" ref="G91" si="35">J91+M91+P91</f>
        <v>10.5</v>
      </c>
      <c r="H91" s="58">
        <f t="shared" ref="H91" si="36">K91+N91+Q91</f>
        <v>0.8</v>
      </c>
      <c r="I91" s="58">
        <f t="shared" ref="I91" si="37">H91/G91*100</f>
        <v>7.6190476190476195</v>
      </c>
      <c r="J91" s="84"/>
      <c r="K91" s="84"/>
      <c r="L91" s="84"/>
      <c r="M91" s="84">
        <v>10.5</v>
      </c>
      <c r="N91" s="84">
        <v>0.8</v>
      </c>
      <c r="O91" s="84">
        <v>0</v>
      </c>
      <c r="P91" s="84"/>
      <c r="Q91" s="93"/>
      <c r="R91" s="93"/>
      <c r="S91" s="39"/>
      <c r="T91" s="39"/>
      <c r="U91" s="39"/>
      <c r="V91" s="70">
        <f t="shared" si="30"/>
        <v>10.5</v>
      </c>
      <c r="W91" s="70">
        <f t="shared" si="31"/>
        <v>0.8</v>
      </c>
      <c r="X91" s="70">
        <f t="shared" si="32"/>
        <v>0</v>
      </c>
    </row>
    <row r="92" spans="1:24" s="1" customFormat="1" ht="15" customHeight="1">
      <c r="A92" s="98" t="s">
        <v>83</v>
      </c>
      <c r="B92" s="88" t="s">
        <v>113</v>
      </c>
      <c r="C92" s="82" t="s">
        <v>21</v>
      </c>
      <c r="D92" s="58">
        <f t="shared" si="25"/>
        <v>106886.3</v>
      </c>
      <c r="E92" s="58">
        <f t="shared" si="26"/>
        <v>86100.26</v>
      </c>
      <c r="F92" s="84">
        <f>E92/D92*100</f>
        <v>80.553129821127683</v>
      </c>
      <c r="G92" s="58">
        <f t="shared" si="27"/>
        <v>106886.3</v>
      </c>
      <c r="H92" s="58">
        <f t="shared" si="28"/>
        <v>86100.26</v>
      </c>
      <c r="I92" s="58">
        <f t="shared" si="29"/>
        <v>80.553129821127683</v>
      </c>
      <c r="J92" s="84"/>
      <c r="K92" s="84"/>
      <c r="L92" s="84"/>
      <c r="M92" s="84">
        <v>106886.3</v>
      </c>
      <c r="N92" s="84">
        <v>86100.26</v>
      </c>
      <c r="O92" s="84">
        <f>N92/M92*100</f>
        <v>80.553129821127683</v>
      </c>
      <c r="P92" s="84"/>
      <c r="Q92" s="93"/>
      <c r="R92" s="93"/>
      <c r="S92" s="39"/>
      <c r="T92" s="39"/>
      <c r="U92" s="39"/>
      <c r="V92" s="70">
        <f t="shared" si="30"/>
        <v>106886.3</v>
      </c>
      <c r="W92" s="70">
        <f t="shared" si="31"/>
        <v>86100.26</v>
      </c>
      <c r="X92" s="70">
        <f t="shared" si="32"/>
        <v>0</v>
      </c>
    </row>
    <row r="93" spans="1:24" s="1" customFormat="1" ht="51" customHeight="1">
      <c r="A93" s="98" t="s">
        <v>132</v>
      </c>
      <c r="B93" s="88" t="s">
        <v>157</v>
      </c>
      <c r="C93" s="82" t="s">
        <v>21</v>
      </c>
      <c r="D93" s="58">
        <f t="shared" si="25"/>
        <v>17.3</v>
      </c>
      <c r="E93" s="58">
        <f t="shared" si="26"/>
        <v>14.9</v>
      </c>
      <c r="F93" s="84">
        <f>E93/D93*100</f>
        <v>86.127167630057798</v>
      </c>
      <c r="G93" s="58">
        <f t="shared" si="27"/>
        <v>17.3</v>
      </c>
      <c r="H93" s="58">
        <f t="shared" si="28"/>
        <v>14.9</v>
      </c>
      <c r="I93" s="58">
        <f t="shared" si="29"/>
        <v>86.127167630057798</v>
      </c>
      <c r="J93" s="84"/>
      <c r="K93" s="84"/>
      <c r="L93" s="84"/>
      <c r="M93" s="84">
        <f>17.3</f>
        <v>17.3</v>
      </c>
      <c r="N93" s="84">
        <v>14.9</v>
      </c>
      <c r="O93" s="84">
        <f>N93/M93*100</f>
        <v>86.127167630057798</v>
      </c>
      <c r="P93" s="84"/>
      <c r="Q93" s="93"/>
      <c r="R93" s="93"/>
      <c r="S93" s="39"/>
      <c r="T93" s="39"/>
      <c r="U93" s="39"/>
      <c r="V93" s="70">
        <f t="shared" si="30"/>
        <v>17.3</v>
      </c>
      <c r="W93" s="70">
        <f t="shared" si="31"/>
        <v>14.9</v>
      </c>
      <c r="X93" s="70">
        <f t="shared" si="32"/>
        <v>0</v>
      </c>
    </row>
    <row r="94" spans="1:24" s="1" customFormat="1" ht="40.5" customHeight="1">
      <c r="A94" s="6"/>
      <c r="B94" s="10" t="s">
        <v>84</v>
      </c>
      <c r="C94" s="22" t="s">
        <v>21</v>
      </c>
      <c r="D94" s="58">
        <f>D93+D92+D90+D89+D91</f>
        <v>107257.4</v>
      </c>
      <c r="E94" s="58">
        <f>E93+E92+E90+E89+E91</f>
        <v>86263.9</v>
      </c>
      <c r="F94" s="58">
        <f>E94/D94*100</f>
        <v>80.426991517601593</v>
      </c>
      <c r="G94" s="58">
        <f>G93+G92+G90+G89+G91</f>
        <v>107257.4</v>
      </c>
      <c r="H94" s="58">
        <f>H93+H92+H90+H89+H91</f>
        <v>86263.9</v>
      </c>
      <c r="I94" s="58">
        <f>H94/G94*100</f>
        <v>80.426991517601593</v>
      </c>
      <c r="J94" s="58"/>
      <c r="K94" s="58"/>
      <c r="L94" s="58"/>
      <c r="M94" s="58">
        <f>M93+M92+M90+M89+M91</f>
        <v>107257.4</v>
      </c>
      <c r="N94" s="58">
        <f>N93+N92+N90+N89+N91</f>
        <v>86263.9</v>
      </c>
      <c r="O94" s="58">
        <f>N94/M94*100</f>
        <v>80.426991517601593</v>
      </c>
      <c r="P94" s="62"/>
      <c r="Q94" s="27"/>
      <c r="R94" s="27"/>
      <c r="S94" s="27"/>
      <c r="T94" s="27"/>
      <c r="U94" s="27"/>
      <c r="V94" s="70">
        <f t="shared" si="30"/>
        <v>107257.4</v>
      </c>
      <c r="W94" s="70">
        <f t="shared" si="31"/>
        <v>86263.9</v>
      </c>
      <c r="X94" s="70">
        <f t="shared" si="32"/>
        <v>0</v>
      </c>
    </row>
    <row r="95" spans="1:24" s="1" customFormat="1">
      <c r="A95" s="108" t="s">
        <v>104</v>
      </c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10"/>
      <c r="V95" s="70">
        <f t="shared" si="30"/>
        <v>0</v>
      </c>
      <c r="W95" s="70">
        <f t="shared" si="31"/>
        <v>0</v>
      </c>
      <c r="X95" s="70">
        <f t="shared" si="32"/>
        <v>0</v>
      </c>
    </row>
    <row r="96" spans="1:24" s="1" customFormat="1" ht="207" customHeight="1">
      <c r="A96" s="86" t="s">
        <v>85</v>
      </c>
      <c r="B96" s="40" t="s">
        <v>114</v>
      </c>
      <c r="C96" s="22" t="s">
        <v>21</v>
      </c>
      <c r="D96" s="62">
        <f t="shared" ref="D96:E102" si="38">G96</f>
        <v>18958</v>
      </c>
      <c r="E96" s="62">
        <f t="shared" si="38"/>
        <v>15811.78</v>
      </c>
      <c r="F96" s="62">
        <f>E96/D96*100</f>
        <v>83.404262052959183</v>
      </c>
      <c r="G96" s="62">
        <f>J96+M96+P96</f>
        <v>18958</v>
      </c>
      <c r="H96" s="62">
        <f>K96+N96</f>
        <v>15811.78</v>
      </c>
      <c r="I96" s="62">
        <f>H96/G96*100</f>
        <v>83.404262052959183</v>
      </c>
      <c r="J96" s="62"/>
      <c r="K96" s="62"/>
      <c r="L96" s="62"/>
      <c r="M96" s="62">
        <v>18958</v>
      </c>
      <c r="N96" s="62">
        <v>15811.78</v>
      </c>
      <c r="O96" s="62">
        <f>N96/M96*100</f>
        <v>83.404262052959183</v>
      </c>
      <c r="P96" s="62"/>
      <c r="Q96" s="62"/>
      <c r="R96" s="62"/>
      <c r="S96" s="62"/>
      <c r="T96" s="62"/>
      <c r="U96" s="16"/>
      <c r="V96" s="70">
        <f t="shared" si="30"/>
        <v>18958</v>
      </c>
      <c r="W96" s="70">
        <f t="shared" si="31"/>
        <v>15811.78</v>
      </c>
      <c r="X96" s="70">
        <f t="shared" si="32"/>
        <v>0</v>
      </c>
    </row>
    <row r="97" spans="1:24" s="1" customFormat="1" ht="118.9" customHeight="1">
      <c r="A97" s="4"/>
      <c r="B97" s="96" t="s">
        <v>115</v>
      </c>
      <c r="C97" s="82" t="s">
        <v>119</v>
      </c>
      <c r="D97" s="84">
        <f t="shared" si="38"/>
        <v>271597.12</v>
      </c>
      <c r="E97" s="84">
        <f t="shared" si="38"/>
        <v>225722.66</v>
      </c>
      <c r="F97" s="84">
        <f>E97/D97*100</f>
        <v>83.109371704677869</v>
      </c>
      <c r="G97" s="62">
        <f t="shared" ref="G97:G102" si="39">J97+M97+P97</f>
        <v>271597.12</v>
      </c>
      <c r="H97" s="62">
        <f t="shared" ref="H97:H102" si="40">K97+N97</f>
        <v>225722.66</v>
      </c>
      <c r="I97" s="62">
        <f t="shared" ref="I97:I102" si="41">H97/G97*100</f>
        <v>83.109371704677869</v>
      </c>
      <c r="J97" s="84"/>
      <c r="K97" s="84"/>
      <c r="L97" s="84"/>
      <c r="M97" s="84">
        <v>271597.12</v>
      </c>
      <c r="N97" s="84">
        <v>225722.66</v>
      </c>
      <c r="O97" s="84">
        <f>N97/M97*100</f>
        <v>83.109371704677869</v>
      </c>
      <c r="P97" s="84"/>
      <c r="Q97" s="84"/>
      <c r="R97" s="84"/>
      <c r="S97" s="53"/>
      <c r="T97" s="53"/>
      <c r="U97" s="45"/>
      <c r="V97" s="70">
        <f t="shared" si="30"/>
        <v>271597.12</v>
      </c>
      <c r="W97" s="70">
        <f t="shared" si="31"/>
        <v>225722.66</v>
      </c>
      <c r="X97" s="70">
        <f t="shared" si="32"/>
        <v>0</v>
      </c>
    </row>
    <row r="98" spans="1:24" s="1" customFormat="1" ht="81" customHeight="1">
      <c r="A98" s="98" t="s">
        <v>86</v>
      </c>
      <c r="B98" s="88" t="s">
        <v>93</v>
      </c>
      <c r="C98" s="82" t="s">
        <v>21</v>
      </c>
      <c r="D98" s="84">
        <f t="shared" si="38"/>
        <v>43.3</v>
      </c>
      <c r="E98" s="84">
        <f t="shared" si="38"/>
        <v>27.93</v>
      </c>
      <c r="F98" s="84">
        <f>E98/D98*100</f>
        <v>64.503464203233264</v>
      </c>
      <c r="G98" s="62">
        <f t="shared" si="39"/>
        <v>43.3</v>
      </c>
      <c r="H98" s="62">
        <f t="shared" si="40"/>
        <v>27.93</v>
      </c>
      <c r="I98" s="62">
        <f t="shared" si="41"/>
        <v>64.503464203233264</v>
      </c>
      <c r="J98" s="84"/>
      <c r="K98" s="84"/>
      <c r="L98" s="84"/>
      <c r="M98" s="84">
        <v>43.3</v>
      </c>
      <c r="N98" s="84">
        <v>27.93</v>
      </c>
      <c r="O98" s="84">
        <f>N98/M98*100</f>
        <v>64.503464203233264</v>
      </c>
      <c r="P98" s="84"/>
      <c r="Q98" s="84"/>
      <c r="R98" s="84"/>
      <c r="S98" s="53"/>
      <c r="T98" s="53"/>
      <c r="U98" s="45"/>
      <c r="V98" s="70">
        <f t="shared" si="30"/>
        <v>43.3</v>
      </c>
      <c r="W98" s="70">
        <f t="shared" si="31"/>
        <v>27.93</v>
      </c>
      <c r="X98" s="70">
        <f t="shared" si="32"/>
        <v>0</v>
      </c>
    </row>
    <row r="99" spans="1:24" s="1" customFormat="1" ht="132.75">
      <c r="A99" s="31" t="s">
        <v>137</v>
      </c>
      <c r="B99" s="32" t="s">
        <v>155</v>
      </c>
      <c r="C99" s="33" t="s">
        <v>21</v>
      </c>
      <c r="D99" s="67">
        <f t="shared" si="38"/>
        <v>1093.7</v>
      </c>
      <c r="E99" s="67">
        <f t="shared" si="38"/>
        <v>0</v>
      </c>
      <c r="F99" s="84">
        <f>E99/D99*100</f>
        <v>0</v>
      </c>
      <c r="G99" s="62">
        <f t="shared" si="39"/>
        <v>1093.7</v>
      </c>
      <c r="H99" s="62">
        <f t="shared" si="40"/>
        <v>0</v>
      </c>
      <c r="I99" s="62">
        <f t="shared" si="41"/>
        <v>0</v>
      </c>
      <c r="J99" s="67"/>
      <c r="K99" s="67"/>
      <c r="L99" s="67"/>
      <c r="M99" s="67">
        <v>1093.7</v>
      </c>
      <c r="N99" s="67"/>
      <c r="O99" s="67">
        <f>N99/M99*100</f>
        <v>0</v>
      </c>
      <c r="P99" s="68"/>
      <c r="Q99" s="68"/>
      <c r="R99" s="68"/>
      <c r="S99" s="68"/>
      <c r="T99" s="68"/>
      <c r="U99" s="34"/>
      <c r="V99" s="70">
        <f t="shared" si="30"/>
        <v>1093.7</v>
      </c>
      <c r="W99" s="70">
        <f t="shared" si="31"/>
        <v>0</v>
      </c>
      <c r="X99" s="70">
        <f t="shared" si="32"/>
        <v>0</v>
      </c>
    </row>
    <row r="100" spans="1:24" s="1" customFormat="1" ht="108.75">
      <c r="A100" s="13" t="s">
        <v>96</v>
      </c>
      <c r="B100" s="14" t="s">
        <v>123</v>
      </c>
      <c r="C100" s="22" t="s">
        <v>21</v>
      </c>
      <c r="D100" s="62">
        <f t="shared" si="38"/>
        <v>21561.1</v>
      </c>
      <c r="E100" s="62">
        <f t="shared" si="38"/>
        <v>15449.72</v>
      </c>
      <c r="F100" s="62">
        <f>E100/D100*100</f>
        <v>71.655527779194941</v>
      </c>
      <c r="G100" s="62">
        <f t="shared" si="39"/>
        <v>21561.1</v>
      </c>
      <c r="H100" s="62">
        <f>K100</f>
        <v>15449.72</v>
      </c>
      <c r="I100" s="62">
        <f t="shared" si="41"/>
        <v>71.655527779194941</v>
      </c>
      <c r="J100" s="62">
        <v>21561.1</v>
      </c>
      <c r="K100" s="62">
        <v>15449.72</v>
      </c>
      <c r="L100" s="62">
        <f>K100/J100*100</f>
        <v>71.655527779194941</v>
      </c>
      <c r="M100" s="62"/>
      <c r="N100" s="62"/>
      <c r="O100" s="62"/>
      <c r="P100" s="62"/>
      <c r="Q100" s="62"/>
      <c r="R100" s="62"/>
      <c r="S100" s="62"/>
      <c r="T100" s="62"/>
      <c r="U100" s="16"/>
      <c r="V100" s="70">
        <f t="shared" si="30"/>
        <v>21561.1</v>
      </c>
      <c r="W100" s="70">
        <f t="shared" si="31"/>
        <v>15449.72</v>
      </c>
      <c r="X100" s="70">
        <f t="shared" si="32"/>
        <v>0</v>
      </c>
    </row>
    <row r="101" spans="1:24" s="1" customFormat="1" ht="166.5" customHeight="1">
      <c r="A101" s="13" t="s">
        <v>122</v>
      </c>
      <c r="B101" s="14" t="s">
        <v>156</v>
      </c>
      <c r="C101" s="22" t="s">
        <v>21</v>
      </c>
      <c r="D101" s="62">
        <f t="shared" si="38"/>
        <v>31.3</v>
      </c>
      <c r="E101" s="62">
        <f t="shared" si="38"/>
        <v>0</v>
      </c>
      <c r="F101" s="62"/>
      <c r="G101" s="62">
        <f t="shared" si="39"/>
        <v>31.3</v>
      </c>
      <c r="H101" s="62">
        <f t="shared" si="40"/>
        <v>0</v>
      </c>
      <c r="I101" s="62">
        <f t="shared" si="41"/>
        <v>0</v>
      </c>
      <c r="J101" s="62"/>
      <c r="K101" s="62"/>
      <c r="L101" s="62"/>
      <c r="M101" s="62">
        <v>31.3</v>
      </c>
      <c r="N101" s="62"/>
      <c r="O101" s="62">
        <f>N101/M101*100</f>
        <v>0</v>
      </c>
      <c r="P101" s="62"/>
      <c r="Q101" s="62"/>
      <c r="R101" s="62"/>
      <c r="S101" s="62"/>
      <c r="T101" s="62"/>
      <c r="U101" s="16"/>
      <c r="V101" s="70">
        <f t="shared" si="30"/>
        <v>31.3</v>
      </c>
      <c r="W101" s="70">
        <f t="shared" si="31"/>
        <v>0</v>
      </c>
      <c r="X101" s="70">
        <f t="shared" si="32"/>
        <v>0</v>
      </c>
    </row>
    <row r="102" spans="1:24" s="1" customFormat="1" ht="182.25" customHeight="1">
      <c r="A102" s="13" t="s">
        <v>145</v>
      </c>
      <c r="B102" s="38" t="s">
        <v>146</v>
      </c>
      <c r="C102" s="22" t="s">
        <v>21</v>
      </c>
      <c r="D102" s="62">
        <f t="shared" si="38"/>
        <v>0</v>
      </c>
      <c r="E102" s="62">
        <f t="shared" si="38"/>
        <v>0</v>
      </c>
      <c r="F102" s="62" t="e">
        <f>E102/D102*100</f>
        <v>#DIV/0!</v>
      </c>
      <c r="G102" s="62">
        <f t="shared" si="39"/>
        <v>0</v>
      </c>
      <c r="H102" s="62">
        <f t="shared" si="40"/>
        <v>0</v>
      </c>
      <c r="I102" s="62" t="e">
        <f t="shared" si="41"/>
        <v>#DIV/0!</v>
      </c>
      <c r="J102" s="62"/>
      <c r="K102" s="62"/>
      <c r="L102" s="62"/>
      <c r="M102" s="62"/>
      <c r="N102" s="62"/>
      <c r="O102" s="62" t="e">
        <f>N102/M102*100</f>
        <v>#DIV/0!</v>
      </c>
      <c r="P102" s="62"/>
      <c r="Q102" s="62"/>
      <c r="R102" s="62"/>
      <c r="S102" s="62"/>
      <c r="T102" s="62"/>
      <c r="U102" s="16"/>
      <c r="V102" s="70">
        <f t="shared" si="30"/>
        <v>0</v>
      </c>
      <c r="W102" s="70">
        <f t="shared" si="31"/>
        <v>0</v>
      </c>
      <c r="X102" s="70">
        <f t="shared" si="32"/>
        <v>0</v>
      </c>
    </row>
    <row r="103" spans="1:24" s="1" customFormat="1" ht="24.75">
      <c r="A103" s="111" t="s">
        <v>87</v>
      </c>
      <c r="B103" s="112"/>
      <c r="C103" s="22" t="s">
        <v>21</v>
      </c>
      <c r="D103" s="62">
        <f>D96+D97+D98+D99+D100+D101+D102</f>
        <v>313284.51999999996</v>
      </c>
      <c r="E103" s="62">
        <f>E96+E97+E98+E99+E100+E101+E102</f>
        <v>257012.09</v>
      </c>
      <c r="F103" s="62">
        <f>E103/D103*100</f>
        <v>82.037915566335684</v>
      </c>
      <c r="G103" s="62">
        <f>G101+G99+G98+G97+G96+G100+G102</f>
        <v>313284.51999999996</v>
      </c>
      <c r="H103" s="62">
        <f>H101+H99+H98+H97+H96+H100+H102</f>
        <v>257012.09</v>
      </c>
      <c r="I103" s="62">
        <f>H103/G103*100</f>
        <v>82.037915566335684</v>
      </c>
      <c r="J103" s="62">
        <f>J96+J97+J98+J99+J100+J101+J102</f>
        <v>21561.1</v>
      </c>
      <c r="K103" s="62">
        <f>K96+K97+K98+K99+K100+K101+K102</f>
        <v>15449.72</v>
      </c>
      <c r="L103" s="62"/>
      <c r="M103" s="62">
        <f>M96+M97+M98+M99+M100+M101+M102</f>
        <v>291723.42</v>
      </c>
      <c r="N103" s="62">
        <f>N96+N97+N98+N99+N100+N101+N102</f>
        <v>241562.37</v>
      </c>
      <c r="O103" s="62">
        <f>N103/M103*100</f>
        <v>82.805271513682371</v>
      </c>
      <c r="P103" s="62"/>
      <c r="Q103" s="62"/>
      <c r="R103" s="62"/>
      <c r="S103" s="62"/>
      <c r="T103" s="62"/>
      <c r="U103" s="16"/>
      <c r="V103" s="70">
        <f t="shared" si="30"/>
        <v>313284.51999999996</v>
      </c>
      <c r="W103" s="70">
        <f t="shared" si="31"/>
        <v>257012.09</v>
      </c>
      <c r="X103" s="70">
        <f t="shared" si="32"/>
        <v>0</v>
      </c>
    </row>
    <row r="104" spans="1:24" s="1" customFormat="1">
      <c r="A104" s="108" t="s">
        <v>105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10"/>
      <c r="V104" s="70">
        <f t="shared" si="30"/>
        <v>0</v>
      </c>
      <c r="W104" s="70">
        <f t="shared" si="31"/>
        <v>0</v>
      </c>
      <c r="X104" s="70">
        <f t="shared" si="32"/>
        <v>0</v>
      </c>
    </row>
    <row r="105" spans="1:24" s="1" customFormat="1">
      <c r="A105" s="120" t="s">
        <v>88</v>
      </c>
      <c r="B105" s="152" t="s">
        <v>116</v>
      </c>
      <c r="C105" s="106" t="s">
        <v>21</v>
      </c>
      <c r="D105" s="117">
        <f>G105</f>
        <v>1916.4</v>
      </c>
      <c r="E105" s="117">
        <f>H105</f>
        <v>1421.52</v>
      </c>
      <c r="F105" s="117">
        <f>E105/D105*100</f>
        <v>74.176581089542893</v>
      </c>
      <c r="G105" s="117">
        <f>J105+M105+P105</f>
        <v>1916.4</v>
      </c>
      <c r="H105" s="117">
        <f>K105+N105</f>
        <v>1421.52</v>
      </c>
      <c r="I105" s="117">
        <f>H105/G105*100</f>
        <v>74.176581089542893</v>
      </c>
      <c r="J105" s="117"/>
      <c r="K105" s="117"/>
      <c r="L105" s="117"/>
      <c r="M105" s="117">
        <v>1916.4</v>
      </c>
      <c r="N105" s="117">
        <v>1421.52</v>
      </c>
      <c r="O105" s="117">
        <f>N105/M105*100</f>
        <v>74.176581089542893</v>
      </c>
      <c r="P105" s="117"/>
      <c r="Q105" s="117"/>
      <c r="R105" s="117"/>
      <c r="S105" s="129"/>
      <c r="T105" s="101"/>
      <c r="U105" s="101"/>
      <c r="V105" s="70">
        <f t="shared" si="30"/>
        <v>1916.4</v>
      </c>
      <c r="W105" s="70">
        <f t="shared" si="31"/>
        <v>1421.52</v>
      </c>
      <c r="X105" s="70">
        <f t="shared" si="32"/>
        <v>0</v>
      </c>
    </row>
    <row r="106" spans="1:24" s="1" customFormat="1">
      <c r="A106" s="121"/>
      <c r="B106" s="153"/>
      <c r="C106" s="107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30"/>
      <c r="T106" s="102"/>
      <c r="U106" s="102"/>
      <c r="V106" s="70">
        <f t="shared" si="30"/>
        <v>0</v>
      </c>
      <c r="W106" s="70">
        <f t="shared" si="31"/>
        <v>0</v>
      </c>
      <c r="X106" s="70">
        <f t="shared" si="32"/>
        <v>0</v>
      </c>
    </row>
    <row r="107" spans="1:24" s="1" customFormat="1">
      <c r="A107" s="121"/>
      <c r="B107" s="153"/>
      <c r="C107" s="107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30"/>
      <c r="T107" s="102"/>
      <c r="U107" s="102"/>
      <c r="V107" s="70">
        <f t="shared" si="30"/>
        <v>0</v>
      </c>
      <c r="W107" s="70">
        <f t="shared" si="31"/>
        <v>0</v>
      </c>
      <c r="X107" s="70">
        <f t="shared" si="32"/>
        <v>0</v>
      </c>
    </row>
    <row r="108" spans="1:24" s="1" customFormat="1">
      <c r="A108" s="121"/>
      <c r="B108" s="153"/>
      <c r="C108" s="107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30"/>
      <c r="T108" s="102"/>
      <c r="U108" s="102"/>
      <c r="V108" s="70">
        <f t="shared" si="30"/>
        <v>0</v>
      </c>
      <c r="W108" s="70">
        <f t="shared" si="31"/>
        <v>0</v>
      </c>
      <c r="X108" s="70">
        <f t="shared" si="32"/>
        <v>0</v>
      </c>
    </row>
    <row r="109" spans="1:24" s="1" customFormat="1">
      <c r="A109" s="121"/>
      <c r="B109" s="153"/>
      <c r="C109" s="107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30"/>
      <c r="T109" s="102"/>
      <c r="U109" s="102"/>
      <c r="V109" s="70">
        <f t="shared" si="30"/>
        <v>0</v>
      </c>
      <c r="W109" s="70">
        <f t="shared" si="31"/>
        <v>0</v>
      </c>
      <c r="X109" s="70">
        <f t="shared" si="32"/>
        <v>0</v>
      </c>
    </row>
    <row r="110" spans="1:24" s="1" customFormat="1">
      <c r="A110" s="121"/>
      <c r="B110" s="153"/>
      <c r="C110" s="107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30"/>
      <c r="T110" s="102"/>
      <c r="U110" s="102"/>
      <c r="V110" s="70">
        <f t="shared" si="30"/>
        <v>0</v>
      </c>
      <c r="W110" s="70">
        <f t="shared" si="31"/>
        <v>0</v>
      </c>
      <c r="X110" s="70">
        <f t="shared" si="32"/>
        <v>0</v>
      </c>
    </row>
    <row r="111" spans="1:24" s="1" customFormat="1">
      <c r="A111" s="121"/>
      <c r="B111" s="153"/>
      <c r="C111" s="107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30"/>
      <c r="T111" s="102"/>
      <c r="U111" s="102"/>
      <c r="V111" s="70">
        <f t="shared" si="30"/>
        <v>0</v>
      </c>
      <c r="W111" s="70">
        <f t="shared" si="31"/>
        <v>0</v>
      </c>
      <c r="X111" s="70">
        <f t="shared" si="32"/>
        <v>0</v>
      </c>
    </row>
    <row r="112" spans="1:24" s="1" customFormat="1" ht="97.5" customHeight="1">
      <c r="A112" s="151"/>
      <c r="B112" s="154"/>
      <c r="C112" s="125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31"/>
      <c r="T112" s="103"/>
      <c r="U112" s="103"/>
      <c r="V112" s="70">
        <f t="shared" si="30"/>
        <v>0</v>
      </c>
      <c r="W112" s="70">
        <f t="shared" si="31"/>
        <v>0</v>
      </c>
      <c r="X112" s="70">
        <f t="shared" si="32"/>
        <v>0</v>
      </c>
    </row>
    <row r="113" spans="1:24" s="1" customFormat="1" ht="82.9" customHeight="1">
      <c r="A113" s="86" t="s">
        <v>90</v>
      </c>
      <c r="B113" s="41" t="s">
        <v>106</v>
      </c>
      <c r="C113" s="82" t="s">
        <v>21</v>
      </c>
      <c r="D113" s="84">
        <f>D115+D117+D119+D120</f>
        <v>15461.9</v>
      </c>
      <c r="E113" s="84">
        <f t="shared" ref="E113:O113" si="42">E115+E117+E119+E120</f>
        <v>10825.900000000001</v>
      </c>
      <c r="F113" s="84" t="e">
        <f t="shared" si="42"/>
        <v>#DIV/0!</v>
      </c>
      <c r="G113" s="84">
        <f>G115+G117+G119+G120</f>
        <v>15461.9</v>
      </c>
      <c r="H113" s="84">
        <f t="shared" si="42"/>
        <v>10825.900000000001</v>
      </c>
      <c r="I113" s="84" t="e">
        <f t="shared" si="42"/>
        <v>#DIV/0!</v>
      </c>
      <c r="J113" s="84">
        <f t="shared" si="42"/>
        <v>0</v>
      </c>
      <c r="K113" s="84">
        <f t="shared" si="42"/>
        <v>0</v>
      </c>
      <c r="L113" s="84">
        <f t="shared" si="42"/>
        <v>0</v>
      </c>
      <c r="M113" s="84">
        <f>M115+M117+M119+M120</f>
        <v>15461.9</v>
      </c>
      <c r="N113" s="84">
        <f t="shared" si="42"/>
        <v>10825.900000000001</v>
      </c>
      <c r="O113" s="84" t="e">
        <f t="shared" si="42"/>
        <v>#DIV/0!</v>
      </c>
      <c r="P113" s="84"/>
      <c r="Q113" s="84"/>
      <c r="R113" s="84"/>
      <c r="S113" s="39"/>
      <c r="T113" s="45"/>
      <c r="U113" s="44"/>
      <c r="V113" s="70">
        <f t="shared" si="30"/>
        <v>15461.9</v>
      </c>
      <c r="W113" s="70">
        <f t="shared" si="31"/>
        <v>10825.900000000001</v>
      </c>
      <c r="X113" s="70">
        <f t="shared" si="32"/>
        <v>0</v>
      </c>
    </row>
    <row r="114" spans="1:24" s="1" customFormat="1">
      <c r="A114" s="150" t="s">
        <v>32</v>
      </c>
      <c r="B114" s="159"/>
      <c r="C114" s="16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27"/>
      <c r="T114" s="16"/>
      <c r="U114" s="16"/>
      <c r="V114" s="70">
        <f t="shared" si="30"/>
        <v>0</v>
      </c>
      <c r="W114" s="70">
        <f t="shared" si="31"/>
        <v>0</v>
      </c>
      <c r="X114" s="70">
        <f t="shared" si="32"/>
        <v>0</v>
      </c>
    </row>
    <row r="115" spans="1:24" s="1" customFormat="1">
      <c r="A115" s="120" t="s">
        <v>138</v>
      </c>
      <c r="B115" s="157" t="s">
        <v>33</v>
      </c>
      <c r="C115" s="106" t="s">
        <v>21</v>
      </c>
      <c r="D115" s="117">
        <f>G115</f>
        <v>4092.95</v>
      </c>
      <c r="E115" s="117">
        <f>H115</f>
        <v>2938.55</v>
      </c>
      <c r="F115" s="117">
        <f>E115/D115*100</f>
        <v>71.795404292747293</v>
      </c>
      <c r="G115" s="117">
        <f>J115+M115:M118+P115</f>
        <v>4092.95</v>
      </c>
      <c r="H115" s="117">
        <f>K115+N115+Q115</f>
        <v>2938.55</v>
      </c>
      <c r="I115" s="117">
        <f>H115/G115*100</f>
        <v>71.795404292747293</v>
      </c>
      <c r="J115" s="117"/>
      <c r="K115" s="117"/>
      <c r="L115" s="117"/>
      <c r="M115" s="117">
        <v>4092.95</v>
      </c>
      <c r="N115" s="117">
        <v>2938.55</v>
      </c>
      <c r="O115" s="117">
        <f>N115/M115*100</f>
        <v>71.795404292747293</v>
      </c>
      <c r="P115" s="117"/>
      <c r="Q115" s="117"/>
      <c r="R115" s="117"/>
      <c r="S115" s="129"/>
      <c r="T115" s="101"/>
      <c r="U115" s="135"/>
      <c r="V115" s="70">
        <f t="shared" si="30"/>
        <v>4092.95</v>
      </c>
      <c r="W115" s="70">
        <f t="shared" si="31"/>
        <v>2938.55</v>
      </c>
      <c r="X115" s="70">
        <f t="shared" si="32"/>
        <v>0</v>
      </c>
    </row>
    <row r="116" spans="1:24" s="1" customFormat="1" ht="24.75" customHeight="1">
      <c r="A116" s="121"/>
      <c r="B116" s="158"/>
      <c r="C116" s="125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31"/>
      <c r="T116" s="103"/>
      <c r="U116" s="135"/>
      <c r="V116" s="70">
        <f t="shared" si="30"/>
        <v>0</v>
      </c>
      <c r="W116" s="70">
        <f t="shared" si="31"/>
        <v>0</v>
      </c>
      <c r="X116" s="70">
        <f t="shared" si="32"/>
        <v>0</v>
      </c>
    </row>
    <row r="117" spans="1:24" s="1" customFormat="1">
      <c r="A117" s="155" t="s">
        <v>139</v>
      </c>
      <c r="B117" s="157" t="s">
        <v>34</v>
      </c>
      <c r="C117" s="106" t="s">
        <v>21</v>
      </c>
      <c r="D117" s="117">
        <f>G117</f>
        <v>1389.95</v>
      </c>
      <c r="E117" s="117">
        <f>H117</f>
        <v>770.51</v>
      </c>
      <c r="F117" s="117">
        <f>E117/D117*100</f>
        <v>55.434368142738947</v>
      </c>
      <c r="G117" s="117">
        <f>J117+M117:M119+P117</f>
        <v>1389.95</v>
      </c>
      <c r="H117" s="117">
        <f t="shared" ref="H117" si="43">K117+N117+Q117</f>
        <v>770.51</v>
      </c>
      <c r="I117" s="117">
        <f t="shared" ref="I117" si="44">H117/G117*100</f>
        <v>55.434368142738947</v>
      </c>
      <c r="J117" s="117"/>
      <c r="K117" s="117"/>
      <c r="L117" s="117"/>
      <c r="M117" s="117">
        <v>1389.95</v>
      </c>
      <c r="N117" s="117">
        <v>770.51</v>
      </c>
      <c r="O117" s="117">
        <f>N117/M117*100</f>
        <v>55.434368142738947</v>
      </c>
      <c r="P117" s="117"/>
      <c r="Q117" s="117"/>
      <c r="R117" s="117"/>
      <c r="S117" s="129"/>
      <c r="T117" s="101"/>
      <c r="U117" s="135"/>
      <c r="V117" s="70">
        <f t="shared" si="30"/>
        <v>1389.95</v>
      </c>
      <c r="W117" s="70">
        <f t="shared" si="31"/>
        <v>770.51</v>
      </c>
      <c r="X117" s="70">
        <f t="shared" si="32"/>
        <v>0</v>
      </c>
    </row>
    <row r="118" spans="1:24" s="1" customFormat="1" ht="32.25" customHeight="1">
      <c r="A118" s="156"/>
      <c r="B118" s="158"/>
      <c r="C118" s="125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31"/>
      <c r="T118" s="103"/>
      <c r="U118" s="135"/>
      <c r="V118" s="70">
        <f t="shared" si="30"/>
        <v>0</v>
      </c>
      <c r="W118" s="70">
        <f t="shared" si="31"/>
        <v>0</v>
      </c>
      <c r="X118" s="70">
        <f t="shared" si="32"/>
        <v>0</v>
      </c>
    </row>
    <row r="119" spans="1:24" s="1" customFormat="1" ht="14.45" customHeight="1">
      <c r="A119" s="86" t="s">
        <v>140</v>
      </c>
      <c r="B119" s="64" t="s">
        <v>35</v>
      </c>
      <c r="C119" s="47" t="s">
        <v>21</v>
      </c>
      <c r="D119" s="58">
        <f>G119</f>
        <v>9979</v>
      </c>
      <c r="E119" s="58">
        <f>H119</f>
        <v>7116.84</v>
      </c>
      <c r="F119" s="58">
        <f>E119/D119*100</f>
        <v>71.318168153121547</v>
      </c>
      <c r="G119" s="58">
        <f>J119+M119:M122+P119</f>
        <v>9979</v>
      </c>
      <c r="H119" s="58">
        <f t="shared" ref="H119" si="45">K119+N119+Q119</f>
        <v>7116.84</v>
      </c>
      <c r="I119" s="58">
        <f t="shared" ref="I119" si="46">H119/G119*100</f>
        <v>71.318168153121547</v>
      </c>
      <c r="J119" s="58"/>
      <c r="K119" s="58"/>
      <c r="L119" s="58"/>
      <c r="M119" s="58">
        <v>9979</v>
      </c>
      <c r="N119" s="58">
        <v>7116.84</v>
      </c>
      <c r="O119" s="58">
        <f>N119/M119*100</f>
        <v>71.318168153121547</v>
      </c>
      <c r="P119" s="58"/>
      <c r="Q119" s="58"/>
      <c r="R119" s="58"/>
      <c r="S119" s="46"/>
      <c r="T119" s="51"/>
      <c r="U119" s="51"/>
      <c r="V119" s="70">
        <f t="shared" si="30"/>
        <v>9979</v>
      </c>
      <c r="W119" s="70">
        <f t="shared" si="31"/>
        <v>7116.84</v>
      </c>
      <c r="X119" s="70">
        <f t="shared" si="32"/>
        <v>0</v>
      </c>
    </row>
    <row r="120" spans="1:24" s="1" customFormat="1" ht="36" customHeight="1">
      <c r="A120" s="4" t="s">
        <v>151</v>
      </c>
      <c r="B120" s="63" t="s">
        <v>152</v>
      </c>
      <c r="C120" s="107" t="s">
        <v>21</v>
      </c>
      <c r="D120" s="85">
        <f>G120</f>
        <v>0</v>
      </c>
      <c r="E120" s="85">
        <f>H120</f>
        <v>0</v>
      </c>
      <c r="F120" s="58" t="e">
        <f>E120/D120*100</f>
        <v>#DIV/0!</v>
      </c>
      <c r="G120" s="85">
        <f>M120</f>
        <v>0</v>
      </c>
      <c r="H120" s="85">
        <f>N120</f>
        <v>0</v>
      </c>
      <c r="I120" s="85" t="e">
        <f>H120/G120*100</f>
        <v>#DIV/0!</v>
      </c>
      <c r="J120" s="85"/>
      <c r="K120" s="85"/>
      <c r="L120" s="85"/>
      <c r="M120" s="85"/>
      <c r="N120" s="85"/>
      <c r="O120" s="58" t="e">
        <f>N120/M120*100</f>
        <v>#DIV/0!</v>
      </c>
      <c r="P120" s="85"/>
      <c r="Q120" s="85"/>
      <c r="R120" s="85"/>
      <c r="S120" s="50"/>
      <c r="T120" s="52"/>
      <c r="U120" s="52"/>
      <c r="V120" s="70">
        <f t="shared" si="30"/>
        <v>0</v>
      </c>
      <c r="W120" s="70">
        <f t="shared" si="31"/>
        <v>0</v>
      </c>
      <c r="X120" s="70">
        <f t="shared" si="32"/>
        <v>0</v>
      </c>
    </row>
    <row r="121" spans="1:24" s="1" customFormat="1">
      <c r="A121" s="111" t="s">
        <v>89</v>
      </c>
      <c r="B121" s="112"/>
      <c r="C121" s="125"/>
      <c r="D121" s="62">
        <f>D113+D105</f>
        <v>17378.3</v>
      </c>
      <c r="E121" s="62">
        <f>E113+E105</f>
        <v>12247.420000000002</v>
      </c>
      <c r="F121" s="62">
        <f>E121/D121*100</f>
        <v>70.475362952647856</v>
      </c>
      <c r="G121" s="62">
        <f>G113+G105</f>
        <v>17378.3</v>
      </c>
      <c r="H121" s="62">
        <f>H113+H105</f>
        <v>12247.420000000002</v>
      </c>
      <c r="I121" s="62">
        <f>H121/G121*100</f>
        <v>70.475362952647856</v>
      </c>
      <c r="J121" s="62"/>
      <c r="K121" s="62"/>
      <c r="L121" s="62"/>
      <c r="M121" s="62">
        <f>M113+M105</f>
        <v>17378.3</v>
      </c>
      <c r="N121" s="62">
        <f>N113+N105</f>
        <v>12247.420000000002</v>
      </c>
      <c r="O121" s="58">
        <f>N121/M121*100</f>
        <v>70.475362952647856</v>
      </c>
      <c r="P121" s="62"/>
      <c r="Q121" s="62"/>
      <c r="R121" s="62"/>
      <c r="S121" s="27"/>
      <c r="T121" s="16"/>
      <c r="U121" s="16"/>
      <c r="V121" s="70">
        <f t="shared" si="30"/>
        <v>17378.3</v>
      </c>
      <c r="W121" s="70">
        <f t="shared" si="31"/>
        <v>12247.420000000002</v>
      </c>
      <c r="X121" s="70">
        <f t="shared" si="32"/>
        <v>0</v>
      </c>
    </row>
    <row r="122" spans="1:24" s="1" customFormat="1">
      <c r="A122" s="108" t="s">
        <v>133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10"/>
      <c r="V122" s="70">
        <f t="shared" si="30"/>
        <v>0</v>
      </c>
      <c r="W122" s="70">
        <f t="shared" si="31"/>
        <v>0</v>
      </c>
      <c r="X122" s="70">
        <f t="shared" si="32"/>
        <v>0</v>
      </c>
    </row>
    <row r="123" spans="1:24" s="1" customFormat="1" ht="15.75" customHeight="1">
      <c r="A123" s="120" t="s">
        <v>134</v>
      </c>
      <c r="B123" s="122" t="s">
        <v>97</v>
      </c>
      <c r="C123" s="106" t="s">
        <v>21</v>
      </c>
      <c r="D123" s="101"/>
      <c r="E123" s="101"/>
      <c r="F123" s="113"/>
      <c r="G123" s="101"/>
      <c r="H123" s="101"/>
      <c r="I123" s="113"/>
      <c r="J123" s="101"/>
      <c r="K123" s="101"/>
      <c r="L123" s="101"/>
      <c r="M123" s="101"/>
      <c r="N123" s="101"/>
      <c r="O123" s="113"/>
      <c r="P123" s="101"/>
      <c r="Q123" s="101"/>
      <c r="R123" s="101"/>
      <c r="S123" s="101"/>
      <c r="T123" s="101"/>
      <c r="U123" s="101"/>
      <c r="V123" s="70">
        <f t="shared" si="30"/>
        <v>0</v>
      </c>
      <c r="W123" s="70">
        <f t="shared" si="31"/>
        <v>0</v>
      </c>
      <c r="X123" s="70">
        <f t="shared" si="32"/>
        <v>0</v>
      </c>
    </row>
    <row r="124" spans="1:24" s="1" customFormat="1">
      <c r="A124" s="121"/>
      <c r="B124" s="123"/>
      <c r="C124" s="107"/>
      <c r="D124" s="102"/>
      <c r="E124" s="102"/>
      <c r="F124" s="114"/>
      <c r="G124" s="102"/>
      <c r="H124" s="102"/>
      <c r="I124" s="114"/>
      <c r="J124" s="102"/>
      <c r="K124" s="102"/>
      <c r="L124" s="102"/>
      <c r="M124" s="102"/>
      <c r="N124" s="102"/>
      <c r="O124" s="114"/>
      <c r="P124" s="102"/>
      <c r="Q124" s="102"/>
      <c r="R124" s="102"/>
      <c r="S124" s="102"/>
      <c r="T124" s="102"/>
      <c r="U124" s="102"/>
      <c r="V124" s="70">
        <f t="shared" si="30"/>
        <v>0</v>
      </c>
      <c r="W124" s="70">
        <f t="shared" si="31"/>
        <v>0</v>
      </c>
      <c r="X124" s="70">
        <f t="shared" si="32"/>
        <v>0</v>
      </c>
    </row>
    <row r="125" spans="1:24" s="1" customFormat="1">
      <c r="A125" s="121"/>
      <c r="B125" s="123"/>
      <c r="C125" s="107"/>
      <c r="D125" s="102"/>
      <c r="E125" s="102"/>
      <c r="F125" s="114"/>
      <c r="G125" s="102"/>
      <c r="H125" s="102"/>
      <c r="I125" s="114"/>
      <c r="J125" s="102"/>
      <c r="K125" s="102"/>
      <c r="L125" s="102"/>
      <c r="M125" s="102"/>
      <c r="N125" s="102"/>
      <c r="O125" s="114"/>
      <c r="P125" s="102"/>
      <c r="Q125" s="102"/>
      <c r="R125" s="102"/>
      <c r="S125" s="102"/>
      <c r="T125" s="102"/>
      <c r="U125" s="102"/>
      <c r="V125" s="70">
        <f t="shared" si="30"/>
        <v>0</v>
      </c>
      <c r="W125" s="70">
        <f t="shared" si="31"/>
        <v>0</v>
      </c>
      <c r="X125" s="70">
        <f t="shared" si="32"/>
        <v>0</v>
      </c>
    </row>
    <row r="126" spans="1:24" s="1" customFormat="1">
      <c r="A126" s="121"/>
      <c r="B126" s="123"/>
      <c r="C126" s="107"/>
      <c r="D126" s="102"/>
      <c r="E126" s="102"/>
      <c r="F126" s="114"/>
      <c r="G126" s="102"/>
      <c r="H126" s="102"/>
      <c r="I126" s="114"/>
      <c r="J126" s="102"/>
      <c r="K126" s="102"/>
      <c r="L126" s="102"/>
      <c r="M126" s="102"/>
      <c r="N126" s="102"/>
      <c r="O126" s="114"/>
      <c r="P126" s="102"/>
      <c r="Q126" s="102"/>
      <c r="R126" s="102"/>
      <c r="S126" s="102"/>
      <c r="T126" s="102"/>
      <c r="U126" s="102"/>
      <c r="V126" s="70">
        <f t="shared" si="30"/>
        <v>0</v>
      </c>
      <c r="W126" s="70">
        <f t="shared" si="31"/>
        <v>0</v>
      </c>
      <c r="X126" s="70">
        <f t="shared" si="32"/>
        <v>0</v>
      </c>
    </row>
    <row r="127" spans="1:24" s="1" customFormat="1">
      <c r="A127" s="121"/>
      <c r="B127" s="123"/>
      <c r="C127" s="107"/>
      <c r="D127" s="102"/>
      <c r="E127" s="102"/>
      <c r="F127" s="114"/>
      <c r="G127" s="102"/>
      <c r="H127" s="102"/>
      <c r="I127" s="114"/>
      <c r="J127" s="102"/>
      <c r="K127" s="102"/>
      <c r="L127" s="102"/>
      <c r="M127" s="102"/>
      <c r="N127" s="102"/>
      <c r="O127" s="114"/>
      <c r="P127" s="102"/>
      <c r="Q127" s="102"/>
      <c r="R127" s="102"/>
      <c r="S127" s="102"/>
      <c r="T127" s="102"/>
      <c r="U127" s="102"/>
      <c r="V127" s="70">
        <f t="shared" si="30"/>
        <v>0</v>
      </c>
      <c r="W127" s="70">
        <f t="shared" si="31"/>
        <v>0</v>
      </c>
      <c r="X127" s="70">
        <f t="shared" si="32"/>
        <v>0</v>
      </c>
    </row>
    <row r="128" spans="1:24" s="1" customFormat="1">
      <c r="A128" s="121"/>
      <c r="B128" s="123"/>
      <c r="C128" s="107"/>
      <c r="D128" s="102"/>
      <c r="E128" s="102"/>
      <c r="F128" s="114"/>
      <c r="G128" s="102"/>
      <c r="H128" s="102"/>
      <c r="I128" s="114"/>
      <c r="J128" s="102"/>
      <c r="K128" s="102"/>
      <c r="L128" s="102"/>
      <c r="M128" s="102"/>
      <c r="N128" s="102"/>
      <c r="O128" s="114"/>
      <c r="P128" s="102"/>
      <c r="Q128" s="102"/>
      <c r="R128" s="102"/>
      <c r="S128" s="102"/>
      <c r="T128" s="102"/>
      <c r="U128" s="102"/>
      <c r="V128" s="70">
        <f t="shared" si="30"/>
        <v>0</v>
      </c>
      <c r="W128" s="70">
        <f t="shared" si="31"/>
        <v>0</v>
      </c>
      <c r="X128" s="70">
        <f t="shared" si="32"/>
        <v>0</v>
      </c>
    </row>
    <row r="129" spans="1:24" s="1" customFormat="1">
      <c r="A129" s="121"/>
      <c r="B129" s="123"/>
      <c r="C129" s="107"/>
      <c r="D129" s="102"/>
      <c r="E129" s="102"/>
      <c r="F129" s="114"/>
      <c r="G129" s="102"/>
      <c r="H129" s="102"/>
      <c r="I129" s="114"/>
      <c r="J129" s="102"/>
      <c r="K129" s="102"/>
      <c r="L129" s="102"/>
      <c r="M129" s="102"/>
      <c r="N129" s="102"/>
      <c r="O129" s="114"/>
      <c r="P129" s="102"/>
      <c r="Q129" s="102"/>
      <c r="R129" s="102"/>
      <c r="S129" s="102"/>
      <c r="T129" s="102"/>
      <c r="U129" s="102"/>
      <c r="V129" s="70">
        <f t="shared" si="30"/>
        <v>0</v>
      </c>
      <c r="W129" s="70">
        <f t="shared" si="31"/>
        <v>0</v>
      </c>
      <c r="X129" s="70">
        <f t="shared" si="32"/>
        <v>0</v>
      </c>
    </row>
    <row r="130" spans="1:24" s="1" customFormat="1">
      <c r="A130" s="121"/>
      <c r="B130" s="123"/>
      <c r="C130" s="107"/>
      <c r="D130" s="102"/>
      <c r="E130" s="102"/>
      <c r="F130" s="114"/>
      <c r="G130" s="102"/>
      <c r="H130" s="102"/>
      <c r="I130" s="114"/>
      <c r="J130" s="102"/>
      <c r="K130" s="102"/>
      <c r="L130" s="102"/>
      <c r="M130" s="102"/>
      <c r="N130" s="102"/>
      <c r="O130" s="114"/>
      <c r="P130" s="102"/>
      <c r="Q130" s="102"/>
      <c r="R130" s="102"/>
      <c r="S130" s="102"/>
      <c r="T130" s="102"/>
      <c r="U130" s="102"/>
      <c r="V130" s="70">
        <f t="shared" si="30"/>
        <v>0</v>
      </c>
      <c r="W130" s="70">
        <f t="shared" si="31"/>
        <v>0</v>
      </c>
      <c r="X130" s="70">
        <f t="shared" si="32"/>
        <v>0</v>
      </c>
    </row>
    <row r="131" spans="1:24" s="1" customFormat="1" ht="82.5" customHeight="1">
      <c r="A131" s="121"/>
      <c r="B131" s="124"/>
      <c r="C131" s="125"/>
      <c r="D131" s="103"/>
      <c r="E131" s="103"/>
      <c r="F131" s="115"/>
      <c r="G131" s="103"/>
      <c r="H131" s="103"/>
      <c r="I131" s="115"/>
      <c r="J131" s="103"/>
      <c r="K131" s="103"/>
      <c r="L131" s="103"/>
      <c r="M131" s="103"/>
      <c r="N131" s="103"/>
      <c r="O131" s="115"/>
      <c r="P131" s="103"/>
      <c r="Q131" s="103"/>
      <c r="R131" s="103"/>
      <c r="S131" s="103"/>
      <c r="T131" s="103"/>
      <c r="U131" s="103"/>
      <c r="V131" s="70">
        <f t="shared" si="30"/>
        <v>0</v>
      </c>
      <c r="W131" s="70">
        <f t="shared" si="31"/>
        <v>0</v>
      </c>
      <c r="X131" s="70">
        <f t="shared" si="32"/>
        <v>0</v>
      </c>
    </row>
    <row r="132" spans="1:24" s="1" customFormat="1" ht="24.75">
      <c r="A132" s="111" t="s">
        <v>135</v>
      </c>
      <c r="B132" s="112"/>
      <c r="C132" s="23" t="s">
        <v>21</v>
      </c>
      <c r="D132" s="26">
        <f>D123</f>
        <v>0</v>
      </c>
      <c r="E132" s="26">
        <f>E123</f>
        <v>0</v>
      </c>
      <c r="F132" s="26">
        <v>0</v>
      </c>
      <c r="G132" s="26">
        <f>G123</f>
        <v>0</v>
      </c>
      <c r="H132" s="26">
        <f>H123</f>
        <v>0</v>
      </c>
      <c r="I132" s="26">
        <v>0</v>
      </c>
      <c r="J132" s="25"/>
      <c r="K132" s="25"/>
      <c r="L132" s="25"/>
      <c r="M132" s="26">
        <f>M123</f>
        <v>0</v>
      </c>
      <c r="N132" s="26">
        <f>N123</f>
        <v>0</v>
      </c>
      <c r="O132" s="26">
        <v>0</v>
      </c>
      <c r="P132" s="25"/>
      <c r="Q132" s="25"/>
      <c r="R132" s="25"/>
      <c r="S132" s="25"/>
      <c r="T132" s="25"/>
      <c r="U132" s="25"/>
      <c r="V132" s="70">
        <f t="shared" si="30"/>
        <v>0</v>
      </c>
      <c r="W132" s="70">
        <f t="shared" si="31"/>
        <v>0</v>
      </c>
      <c r="X132" s="70">
        <f t="shared" si="32"/>
        <v>0</v>
      </c>
    </row>
    <row r="133" spans="1:24" s="1" customFormat="1" ht="24.75">
      <c r="A133" s="108" t="s">
        <v>53</v>
      </c>
      <c r="B133" s="110"/>
      <c r="C133" s="22" t="s">
        <v>21</v>
      </c>
      <c r="D133" s="66">
        <f>D132+D121+D103+D94</f>
        <v>437920.22</v>
      </c>
      <c r="E133" s="66">
        <f>E132+E121+E103+E94</f>
        <v>355523.41000000003</v>
      </c>
      <c r="F133" s="66">
        <f>E133/D133*100</f>
        <v>81.184515754947341</v>
      </c>
      <c r="G133" s="66">
        <f>G132+G121+G103+G94</f>
        <v>437920.22</v>
      </c>
      <c r="H133" s="66">
        <f>H132+H121+H103+H94</f>
        <v>355523.41000000003</v>
      </c>
      <c r="I133" s="66">
        <f>H133/G133*100</f>
        <v>81.184515754947341</v>
      </c>
      <c r="J133" s="66">
        <f>J132+J121+J103+J94</f>
        <v>21561.1</v>
      </c>
      <c r="K133" s="66">
        <f>K132+K121+K103+K94</f>
        <v>15449.72</v>
      </c>
      <c r="L133" s="66">
        <f>K133/J133*100</f>
        <v>71.655527779194941</v>
      </c>
      <c r="M133" s="66">
        <f>M132+M121+M103+M94</f>
        <v>416359.12</v>
      </c>
      <c r="N133" s="66">
        <f>N132+N121+N103+N94</f>
        <v>340073.69</v>
      </c>
      <c r="O133" s="66">
        <f>N133/M133*100</f>
        <v>81.677973092074936</v>
      </c>
      <c r="P133" s="24"/>
      <c r="Q133" s="24"/>
      <c r="R133" s="24"/>
      <c r="S133" s="24"/>
      <c r="T133" s="24"/>
      <c r="U133" s="24"/>
      <c r="V133" s="70">
        <f>P133+M133+J133</f>
        <v>437920.22</v>
      </c>
      <c r="W133" s="70">
        <f t="shared" si="31"/>
        <v>355523.41</v>
      </c>
      <c r="X133" s="70">
        <f t="shared" si="32"/>
        <v>0</v>
      </c>
    </row>
    <row r="134" spans="1:24" s="1" customFormat="1" ht="15.75" customHeight="1">
      <c r="A134" s="150" t="s">
        <v>36</v>
      </c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60"/>
    </row>
    <row r="135" spans="1:24" s="1" customFormat="1">
      <c r="A135" s="108" t="s">
        <v>65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10"/>
    </row>
    <row r="136" spans="1:24" s="1" customFormat="1" ht="91.5" customHeight="1">
      <c r="A136" s="86" t="s">
        <v>41</v>
      </c>
      <c r="B136" s="88" t="s">
        <v>24</v>
      </c>
      <c r="C136" s="91" t="s">
        <v>21</v>
      </c>
      <c r="D136" s="84">
        <f>M136</f>
        <v>2570.42</v>
      </c>
      <c r="E136" s="84">
        <f>N136</f>
        <v>2570.42</v>
      </c>
      <c r="F136" s="84">
        <f>E136/D136*100</f>
        <v>100</v>
      </c>
      <c r="G136" s="84">
        <f>J136+M136+P136</f>
        <v>2570.42</v>
      </c>
      <c r="H136" s="84">
        <f>K136+N136+Q136</f>
        <v>2570.42</v>
      </c>
      <c r="I136" s="84">
        <f>H136/G136*100</f>
        <v>100</v>
      </c>
      <c r="J136" s="84"/>
      <c r="K136" s="84"/>
      <c r="L136" s="84"/>
      <c r="M136" s="84">
        <v>2570.42</v>
      </c>
      <c r="N136" s="84">
        <v>2570.42</v>
      </c>
      <c r="O136" s="93">
        <f>N136/M136*100</f>
        <v>100</v>
      </c>
      <c r="P136" s="93"/>
      <c r="Q136" s="93"/>
      <c r="R136" s="93"/>
      <c r="S136" s="39"/>
      <c r="T136" s="39"/>
      <c r="U136" s="39"/>
    </row>
    <row r="137" spans="1:24" s="1" customFormat="1" ht="88.5" customHeight="1">
      <c r="A137" s="86" t="s">
        <v>42</v>
      </c>
      <c r="B137" s="40" t="s">
        <v>25</v>
      </c>
      <c r="C137" s="91" t="s">
        <v>21</v>
      </c>
      <c r="D137" s="84">
        <f>G137</f>
        <v>3935.1</v>
      </c>
      <c r="E137" s="84">
        <f>H137</f>
        <v>3600.2</v>
      </c>
      <c r="F137" s="84">
        <f>E137/D137*100</f>
        <v>91.489415770882559</v>
      </c>
      <c r="G137" s="84">
        <f t="shared" ref="G137:G138" si="47">J137+M137+P137</f>
        <v>3935.1</v>
      </c>
      <c r="H137" s="84">
        <f t="shared" ref="H137:H138" si="48">K137+N137+Q137</f>
        <v>3600.2</v>
      </c>
      <c r="I137" s="84">
        <f t="shared" ref="I137:I138" si="49">H137/G137*100</f>
        <v>91.489415770882559</v>
      </c>
      <c r="J137" s="84"/>
      <c r="K137" s="84"/>
      <c r="L137" s="84"/>
      <c r="M137" s="84">
        <v>3935.1</v>
      </c>
      <c r="N137" s="84">
        <v>3600.2</v>
      </c>
      <c r="O137" s="93">
        <f>N137/M137*100</f>
        <v>91.489415770882559</v>
      </c>
      <c r="P137" s="93"/>
      <c r="Q137" s="93"/>
      <c r="R137" s="93"/>
      <c r="S137" s="39"/>
      <c r="T137" s="39"/>
      <c r="U137" s="39"/>
    </row>
    <row r="138" spans="1:24" s="1" customFormat="1" ht="117.75" customHeight="1">
      <c r="A138" s="86" t="s">
        <v>51</v>
      </c>
      <c r="B138" s="88" t="s">
        <v>147</v>
      </c>
      <c r="C138" s="91" t="s">
        <v>21</v>
      </c>
      <c r="D138" s="84">
        <f>G138</f>
        <v>1635.1</v>
      </c>
      <c r="E138" s="84">
        <f>H138</f>
        <v>1635.1</v>
      </c>
      <c r="F138" s="84">
        <f>E138/D138*100</f>
        <v>100</v>
      </c>
      <c r="G138" s="84">
        <f t="shared" si="47"/>
        <v>1635.1</v>
      </c>
      <c r="H138" s="84">
        <f t="shared" si="48"/>
        <v>1635.1</v>
      </c>
      <c r="I138" s="84">
        <f t="shared" si="49"/>
        <v>100</v>
      </c>
      <c r="J138" s="84"/>
      <c r="K138" s="84"/>
      <c r="L138" s="84"/>
      <c r="M138" s="84">
        <v>1635.1</v>
      </c>
      <c r="N138" s="84">
        <v>1635.1</v>
      </c>
      <c r="O138" s="93">
        <f>N138/M138*100</f>
        <v>100</v>
      </c>
      <c r="P138" s="93"/>
      <c r="Q138" s="93"/>
      <c r="R138" s="93"/>
      <c r="S138" s="39"/>
      <c r="T138" s="39"/>
      <c r="U138" s="39"/>
    </row>
    <row r="139" spans="1:24" s="1" customFormat="1">
      <c r="A139" s="108" t="s">
        <v>66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10"/>
    </row>
    <row r="140" spans="1:24" s="1" customFormat="1">
      <c r="A140" s="121" t="s">
        <v>39</v>
      </c>
      <c r="B140" s="123" t="s">
        <v>64</v>
      </c>
      <c r="C140" s="106" t="s">
        <v>21</v>
      </c>
      <c r="D140" s="101">
        <f>G140</f>
        <v>362.16</v>
      </c>
      <c r="E140" s="101">
        <f>H140</f>
        <v>362.16</v>
      </c>
      <c r="F140" s="101">
        <f>E140/D140*100</f>
        <v>100</v>
      </c>
      <c r="G140" s="101">
        <f>P140</f>
        <v>362.16</v>
      </c>
      <c r="H140" s="101">
        <f>Q140</f>
        <v>362.16</v>
      </c>
      <c r="I140" s="101">
        <f>R140</f>
        <v>100</v>
      </c>
      <c r="J140" s="101"/>
      <c r="K140" s="101"/>
      <c r="L140" s="101"/>
      <c r="M140" s="101"/>
      <c r="N140" s="101"/>
      <c r="O140" s="101"/>
      <c r="P140" s="101">
        <v>362.16</v>
      </c>
      <c r="Q140" s="101">
        <v>362.16</v>
      </c>
      <c r="R140" s="101">
        <f>Q140/P140*100</f>
        <v>100</v>
      </c>
      <c r="S140" s="101"/>
      <c r="T140" s="101"/>
      <c r="U140" s="101"/>
    </row>
    <row r="141" spans="1:24" s="1" customFormat="1">
      <c r="A141" s="121"/>
      <c r="B141" s="123"/>
      <c r="C141" s="107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</row>
    <row r="142" spans="1:24" s="1" customFormat="1">
      <c r="A142" s="121"/>
      <c r="B142" s="123"/>
      <c r="C142" s="107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</row>
    <row r="143" spans="1:24" s="1" customFormat="1">
      <c r="A143" s="121"/>
      <c r="B143" s="123"/>
      <c r="C143" s="107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</row>
    <row r="144" spans="1:24" s="1" customFormat="1" ht="3" customHeight="1">
      <c r="A144" s="121"/>
      <c r="B144" s="123"/>
      <c r="C144" s="107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</row>
    <row r="145" spans="1:21" s="1" customFormat="1">
      <c r="A145" s="121"/>
      <c r="B145" s="123"/>
      <c r="C145" s="107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</row>
    <row r="146" spans="1:21" s="1" customFormat="1">
      <c r="A146" s="121"/>
      <c r="B146" s="123"/>
      <c r="C146" s="107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</row>
    <row r="147" spans="1:21" s="1" customFormat="1" ht="1.5" customHeight="1">
      <c r="A147" s="121"/>
      <c r="B147" s="123"/>
      <c r="C147" s="125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</row>
    <row r="148" spans="1:21" s="1" customFormat="1" ht="15" customHeight="1">
      <c r="A148" s="108" t="s">
        <v>67</v>
      </c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10"/>
    </row>
    <row r="149" spans="1:21" s="1" customFormat="1">
      <c r="A149" s="121" t="s">
        <v>43</v>
      </c>
      <c r="B149" s="150" t="s">
        <v>40</v>
      </c>
      <c r="C149" s="106" t="s">
        <v>21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</row>
    <row r="150" spans="1:21" s="1" customFormat="1">
      <c r="A150" s="121"/>
      <c r="B150" s="150"/>
      <c r="C150" s="107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</row>
    <row r="151" spans="1:21" s="1" customFormat="1" ht="32.25" customHeight="1">
      <c r="A151" s="121"/>
      <c r="B151" s="150"/>
      <c r="C151" s="125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</row>
    <row r="152" spans="1:21" s="1" customFormat="1">
      <c r="A152" s="121" t="s">
        <v>44</v>
      </c>
      <c r="B152" s="149" t="s">
        <v>23</v>
      </c>
      <c r="C152" s="106" t="s">
        <v>21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</row>
    <row r="153" spans="1:21" s="1" customFormat="1">
      <c r="A153" s="121"/>
      <c r="B153" s="149"/>
      <c r="C153" s="107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</row>
    <row r="154" spans="1:21" s="1" customFormat="1" ht="30.75" customHeight="1">
      <c r="A154" s="121"/>
      <c r="B154" s="149"/>
      <c r="C154" s="125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</row>
    <row r="155" spans="1:21" s="1" customFormat="1" ht="54.75" customHeight="1">
      <c r="A155" s="121" t="s">
        <v>45</v>
      </c>
      <c r="B155" s="123" t="s">
        <v>74</v>
      </c>
      <c r="C155" s="106" t="s">
        <v>21</v>
      </c>
      <c r="D155" s="101"/>
      <c r="E155" s="101"/>
      <c r="F155" s="101"/>
      <c r="G155" s="101"/>
      <c r="H155" s="101"/>
      <c r="I155" s="113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</row>
    <row r="156" spans="1:21" s="1" customFormat="1">
      <c r="A156" s="121"/>
      <c r="B156" s="123"/>
      <c r="C156" s="107"/>
      <c r="D156" s="102"/>
      <c r="E156" s="102"/>
      <c r="F156" s="102"/>
      <c r="G156" s="102"/>
      <c r="H156" s="102"/>
      <c r="I156" s="114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</row>
    <row r="157" spans="1:21" s="1" customFormat="1" ht="9.75" customHeight="1">
      <c r="A157" s="121"/>
      <c r="B157" s="123"/>
      <c r="C157" s="125"/>
      <c r="D157" s="103"/>
      <c r="E157" s="103"/>
      <c r="F157" s="103"/>
      <c r="G157" s="103"/>
      <c r="H157" s="103"/>
      <c r="I157" s="115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</row>
    <row r="158" spans="1:21" s="1" customFormat="1" ht="54.75" customHeight="1">
      <c r="A158" s="86" t="s">
        <v>46</v>
      </c>
      <c r="B158" s="88" t="s">
        <v>72</v>
      </c>
      <c r="C158" s="22" t="s">
        <v>21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s="1" customFormat="1">
      <c r="A159" s="108" t="s">
        <v>68</v>
      </c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10"/>
    </row>
    <row r="160" spans="1:21" s="1" customFormat="1" ht="87" customHeight="1">
      <c r="A160" s="86" t="s">
        <v>158</v>
      </c>
      <c r="B160" s="88" t="s">
        <v>26</v>
      </c>
      <c r="C160" s="47" t="s">
        <v>21</v>
      </c>
      <c r="D160" s="58">
        <f>G160</f>
        <v>200</v>
      </c>
      <c r="E160" s="58">
        <f>H160</f>
        <v>200</v>
      </c>
      <c r="F160" s="58">
        <f>E160/D160*100</f>
        <v>100</v>
      </c>
      <c r="G160" s="58">
        <f>J160+M160+P160</f>
        <v>200</v>
      </c>
      <c r="H160" s="58">
        <f>K160+N160+Q160</f>
        <v>200</v>
      </c>
      <c r="I160" s="58">
        <f>H160/G160*100</f>
        <v>100</v>
      </c>
      <c r="J160" s="58"/>
      <c r="K160" s="58"/>
      <c r="L160" s="58"/>
      <c r="M160" s="58"/>
      <c r="N160" s="58"/>
      <c r="O160" s="58"/>
      <c r="P160" s="58">
        <v>200</v>
      </c>
      <c r="Q160" s="58">
        <v>200</v>
      </c>
      <c r="R160" s="58">
        <f>Q160/P160*100</f>
        <v>100</v>
      </c>
      <c r="S160" s="46"/>
      <c r="T160" s="46"/>
      <c r="U160" s="46"/>
    </row>
    <row r="161" spans="1:24" s="1" customFormat="1" ht="63" customHeight="1">
      <c r="A161" s="4" t="s">
        <v>159</v>
      </c>
      <c r="B161" s="96" t="s">
        <v>136</v>
      </c>
      <c r="C161" s="90" t="s">
        <v>21</v>
      </c>
      <c r="D161" s="85">
        <f>G161</f>
        <v>88.6</v>
      </c>
      <c r="E161" s="85">
        <f>H161</f>
        <v>88.6</v>
      </c>
      <c r="F161" s="85">
        <f>E161/D161*100</f>
        <v>100</v>
      </c>
      <c r="G161" s="58">
        <f>J161+M161+P161</f>
        <v>88.6</v>
      </c>
      <c r="H161" s="58">
        <f>K161+N161+Q161</f>
        <v>88.6</v>
      </c>
      <c r="I161" s="58">
        <f>H161/G161*100</f>
        <v>100</v>
      </c>
      <c r="J161" s="85"/>
      <c r="K161" s="85"/>
      <c r="L161" s="85"/>
      <c r="M161" s="85">
        <v>88.6</v>
      </c>
      <c r="N161" s="85">
        <v>88.6</v>
      </c>
      <c r="O161" s="85">
        <f>N161/M161*100</f>
        <v>100</v>
      </c>
      <c r="P161" s="85"/>
      <c r="Q161" s="85"/>
      <c r="R161" s="85"/>
      <c r="S161" s="29"/>
      <c r="T161" s="29"/>
      <c r="U161" s="29"/>
    </row>
    <row r="162" spans="1:24">
      <c r="A162" s="111" t="s">
        <v>52</v>
      </c>
      <c r="B162" s="112"/>
      <c r="C162" s="25" t="s">
        <v>21</v>
      </c>
      <c r="D162" s="69">
        <f>D136+D137+D138+D160+D161+D140</f>
        <v>8791.380000000001</v>
      </c>
      <c r="E162" s="69">
        <f>E136+E137+E138+E160+E161+E140</f>
        <v>8456.48</v>
      </c>
      <c r="F162" s="69">
        <f>E162/D162*100</f>
        <v>96.190586688324231</v>
      </c>
      <c r="G162" s="69">
        <f>G160+G158+G155+G149+G138+G137+G136+G161+G140</f>
        <v>8791.3799999999992</v>
      </c>
      <c r="H162" s="69">
        <f>H160+H158+H155+H149+H138+H137+H136+H161+H140</f>
        <v>8456.48</v>
      </c>
      <c r="I162" s="69">
        <f>H162/G162*100</f>
        <v>96.19058668832426</v>
      </c>
      <c r="J162" s="69">
        <f>J160+J158+J155+J149+J138+J137+J136+J161</f>
        <v>0</v>
      </c>
      <c r="K162" s="69">
        <f>K160+K158+K155+K149+K138+K137+K136+K161</f>
        <v>0</v>
      </c>
      <c r="L162" s="69">
        <f>L160+L158+L155+L149+L138+L137+L136+L161</f>
        <v>0</v>
      </c>
      <c r="M162" s="69">
        <f>M160+M158+M155+M149+M138+M137+M136+M161</f>
        <v>8229.2199999999993</v>
      </c>
      <c r="N162" s="69">
        <f>N160+N158+N155+N149+N138+N137+N136+N161</f>
        <v>7894.32</v>
      </c>
      <c r="O162" s="69">
        <f>N162/M162*100</f>
        <v>95.93035548934165</v>
      </c>
      <c r="P162" s="69">
        <f>P160+P158+P155+P149+P138+P137+P136+P161+P140</f>
        <v>562.16000000000008</v>
      </c>
      <c r="Q162" s="69">
        <f>Q160+Q158+Q155+Q149+Q138+Q137+Q136+Q161+Q140</f>
        <v>562.16000000000008</v>
      </c>
      <c r="R162" s="69">
        <f>Q162/P162*100</f>
        <v>100</v>
      </c>
      <c r="S162" s="24"/>
      <c r="T162" s="24"/>
      <c r="U162" s="24"/>
    </row>
    <row r="163" spans="1:24">
      <c r="A163" s="108" t="s">
        <v>91</v>
      </c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10"/>
    </row>
    <row r="164" spans="1:24">
      <c r="A164" s="108" t="s">
        <v>69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10"/>
    </row>
    <row r="165" spans="1:24">
      <c r="A165" s="120" t="s">
        <v>70</v>
      </c>
      <c r="B165" s="122" t="s">
        <v>107</v>
      </c>
      <c r="C165" s="126" t="s">
        <v>21</v>
      </c>
      <c r="D165" s="117">
        <f>G165</f>
        <v>8097.46</v>
      </c>
      <c r="E165" s="117">
        <f>H165</f>
        <v>5980.56</v>
      </c>
      <c r="F165" s="117"/>
      <c r="G165" s="117">
        <f>J165+M165+P165</f>
        <v>8097.46</v>
      </c>
      <c r="H165" s="117">
        <f>K165+N165+Q165</f>
        <v>5980.56</v>
      </c>
      <c r="I165" s="117">
        <f>H165/G165*100</f>
        <v>73.857234243824607</v>
      </c>
      <c r="J165" s="117"/>
      <c r="K165" s="117"/>
      <c r="L165" s="117"/>
      <c r="M165" s="117"/>
      <c r="N165" s="117"/>
      <c r="O165" s="117"/>
      <c r="P165" s="117">
        <v>8097.46</v>
      </c>
      <c r="Q165" s="117">
        <v>5980.56</v>
      </c>
      <c r="R165" s="132">
        <f>Q165/P165*100</f>
        <v>73.857234243824607</v>
      </c>
      <c r="S165" s="129"/>
      <c r="T165" s="129"/>
      <c r="U165" s="129"/>
    </row>
    <row r="166" spans="1:24">
      <c r="A166" s="121"/>
      <c r="B166" s="123"/>
      <c r="C166" s="127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33"/>
      <c r="S166" s="130"/>
      <c r="T166" s="130"/>
      <c r="U166" s="130"/>
    </row>
    <row r="167" spans="1:24" ht="47.25" customHeight="1">
      <c r="A167" s="121"/>
      <c r="B167" s="123"/>
      <c r="C167" s="128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34"/>
      <c r="S167" s="131"/>
      <c r="T167" s="131"/>
      <c r="U167" s="131"/>
    </row>
    <row r="168" spans="1:24" ht="21.75" customHeight="1">
      <c r="A168" s="7"/>
      <c r="B168" s="83" t="s">
        <v>54</v>
      </c>
      <c r="C168" s="23" t="s">
        <v>21</v>
      </c>
      <c r="D168" s="69">
        <f>SUM(D165)</f>
        <v>8097.46</v>
      </c>
      <c r="E168" s="69">
        <f>SUM(E165)</f>
        <v>5980.56</v>
      </c>
      <c r="F168" s="69">
        <f>E168/D168*100</f>
        <v>73.857234243824607</v>
      </c>
      <c r="G168" s="69">
        <f>G165</f>
        <v>8097.46</v>
      </c>
      <c r="H168" s="69">
        <f>SUM(H165)</f>
        <v>5980.56</v>
      </c>
      <c r="I168" s="69">
        <f>H168/G168*100</f>
        <v>73.857234243824607</v>
      </c>
      <c r="J168" s="69"/>
      <c r="K168" s="69"/>
      <c r="L168" s="69"/>
      <c r="M168" s="69">
        <f>M165</f>
        <v>0</v>
      </c>
      <c r="N168" s="69">
        <f>SUM(N165)</f>
        <v>0</v>
      </c>
      <c r="O168" s="69"/>
      <c r="P168" s="69">
        <f>SUM(P165)</f>
        <v>8097.46</v>
      </c>
      <c r="Q168" s="69">
        <f>SUM(Q165)</f>
        <v>5980.56</v>
      </c>
      <c r="R168" s="69">
        <f>Q168/P168*100</f>
        <v>73.857234243824607</v>
      </c>
      <c r="S168" s="28"/>
      <c r="T168" s="28"/>
      <c r="U168" s="28"/>
    </row>
    <row r="169" spans="1:24" ht="27.75" customHeight="1">
      <c r="A169" s="9"/>
      <c r="B169" s="7" t="s">
        <v>14</v>
      </c>
      <c r="C169" s="23" t="s">
        <v>21</v>
      </c>
      <c r="D169" s="66">
        <f>D168+D162+D133+D86</f>
        <v>721022.24</v>
      </c>
      <c r="E169" s="66">
        <f>E168+E162+E133+E86</f>
        <v>565670.97</v>
      </c>
      <c r="F169" s="66">
        <f>E169/D169*100</f>
        <v>78.454025218417669</v>
      </c>
      <c r="G169" s="66">
        <f>G168+G162+G133+G86</f>
        <v>721022.24</v>
      </c>
      <c r="H169" s="66">
        <f>H168+H162+H133+H86</f>
        <v>565670.97</v>
      </c>
      <c r="I169" s="66">
        <f>H169/G169*100</f>
        <v>78.454025218417669</v>
      </c>
      <c r="J169" s="66">
        <f>J168+J162+J133+J86</f>
        <v>117359.03</v>
      </c>
      <c r="K169" s="66">
        <f>K168+K162+K133+K86</f>
        <v>99130.7</v>
      </c>
      <c r="L169" s="66">
        <f>K169/J169*100</f>
        <v>84.467893096935114</v>
      </c>
      <c r="M169" s="66">
        <f>M168+M162+M133+M86</f>
        <v>451958.85</v>
      </c>
      <c r="N169" s="66">
        <f>N168+N162+N133+N86</f>
        <v>365231.33</v>
      </c>
      <c r="O169" s="62">
        <f>N169/M169*100</f>
        <v>80.810748589169137</v>
      </c>
      <c r="P169" s="66">
        <f>P168+P162+P133+P86</f>
        <v>151704.35999999999</v>
      </c>
      <c r="Q169" s="66">
        <f>Q168+Q162+Q133+Q86</f>
        <v>101308.94</v>
      </c>
      <c r="R169" s="62">
        <f>Q169/P169*100</f>
        <v>66.780506506207217</v>
      </c>
      <c r="S169" s="27"/>
      <c r="T169" s="27"/>
      <c r="U169" s="19"/>
      <c r="V169" s="99">
        <f>J169+M169+P169</f>
        <v>721022.24</v>
      </c>
      <c r="W169" s="99">
        <f>K169+N169+Q169</f>
        <v>565670.97</v>
      </c>
      <c r="X169" s="99">
        <f>E169-W169</f>
        <v>0</v>
      </c>
    </row>
    <row r="170" spans="1:24" ht="8.2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5"/>
      <c r="T170" s="15"/>
      <c r="U170" s="15"/>
    </row>
    <row r="171" spans="1:24">
      <c r="A171" s="12"/>
      <c r="B171" s="12" t="s">
        <v>164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 t="s">
        <v>165</v>
      </c>
      <c r="P171" s="12"/>
      <c r="Q171" s="12"/>
      <c r="R171" s="12"/>
      <c r="S171" s="15"/>
      <c r="T171" s="15"/>
      <c r="U171" s="15"/>
    </row>
    <row r="172" spans="1:24" ht="7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5"/>
      <c r="T172" s="15"/>
      <c r="U172" s="15"/>
    </row>
    <row r="173" spans="1:24">
      <c r="A173" s="12"/>
      <c r="B173" s="12" t="s">
        <v>153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5"/>
      <c r="T173" s="15"/>
      <c r="U173" s="15"/>
    </row>
    <row r="174" spans="1:24">
      <c r="A174" s="12"/>
      <c r="B174" s="100" t="s">
        <v>154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5"/>
      <c r="T174" s="15"/>
      <c r="U174" s="15"/>
    </row>
    <row r="175" spans="1:24">
      <c r="J175" s="70"/>
      <c r="K175" s="70"/>
    </row>
    <row r="177" spans="4:16">
      <c r="P177" s="70"/>
    </row>
    <row r="179" spans="4:16">
      <c r="D179" s="70"/>
    </row>
  </sheetData>
  <mergeCells count="313">
    <mergeCell ref="N31:N38"/>
    <mergeCell ref="O31:O38"/>
    <mergeCell ref="P31:P38"/>
    <mergeCell ref="Q31:Q38"/>
    <mergeCell ref="R31:R38"/>
    <mergeCell ref="B14:U14"/>
    <mergeCell ref="C15:C22"/>
    <mergeCell ref="D15:D22"/>
    <mergeCell ref="E15:E22"/>
    <mergeCell ref="L15:L22"/>
    <mergeCell ref="M15:M22"/>
    <mergeCell ref="N15:N22"/>
    <mergeCell ref="O15:O22"/>
    <mergeCell ref="C31:C38"/>
    <mergeCell ref="D31:D38"/>
    <mergeCell ref="E31:E38"/>
    <mergeCell ref="F31:F38"/>
    <mergeCell ref="G31:G38"/>
    <mergeCell ref="U15:U22"/>
    <mergeCell ref="C23:C30"/>
    <mergeCell ref="D23:D30"/>
    <mergeCell ref="E23:E30"/>
    <mergeCell ref="F23:F30"/>
    <mergeCell ref="G23:G30"/>
    <mergeCell ref="A47:A53"/>
    <mergeCell ref="A40:B40"/>
    <mergeCell ref="A15:A22"/>
    <mergeCell ref="B23:B30"/>
    <mergeCell ref="A44:A46"/>
    <mergeCell ref="B44:B46"/>
    <mergeCell ref="B47:B53"/>
    <mergeCell ref="A23:A30"/>
    <mergeCell ref="B15:B22"/>
    <mergeCell ref="A31:A38"/>
    <mergeCell ref="B31:B38"/>
    <mergeCell ref="A42:U42"/>
    <mergeCell ref="B41:U41"/>
    <mergeCell ref="U23:U30"/>
    <mergeCell ref="R23:R30"/>
    <mergeCell ref="S23:S30"/>
    <mergeCell ref="T23:T30"/>
    <mergeCell ref="H31:H38"/>
    <mergeCell ref="I31:I38"/>
    <mergeCell ref="S31:S38"/>
    <mergeCell ref="T31:T38"/>
    <mergeCell ref="U31:U38"/>
    <mergeCell ref="J31:J38"/>
    <mergeCell ref="K31:K38"/>
    <mergeCell ref="B152:B154"/>
    <mergeCell ref="A155:A157"/>
    <mergeCell ref="B149:B151"/>
    <mergeCell ref="B140:B147"/>
    <mergeCell ref="B165:B167"/>
    <mergeCell ref="A162:B162"/>
    <mergeCell ref="A149:A151"/>
    <mergeCell ref="A152:A154"/>
    <mergeCell ref="A105:A112"/>
    <mergeCell ref="B105:B112"/>
    <mergeCell ref="A117:A118"/>
    <mergeCell ref="B117:B118"/>
    <mergeCell ref="A115:A116"/>
    <mergeCell ref="B115:B116"/>
    <mergeCell ref="A132:B132"/>
    <mergeCell ref="A114:B114"/>
    <mergeCell ref="A134:U134"/>
    <mergeCell ref="A135:U135"/>
    <mergeCell ref="A139:U139"/>
    <mergeCell ref="A148:U148"/>
    <mergeCell ref="C140:C147"/>
    <mergeCell ref="D140:D147"/>
    <mergeCell ref="E140:E147"/>
    <mergeCell ref="F140:F147"/>
    <mergeCell ref="H23:H30"/>
    <mergeCell ref="P15:P22"/>
    <mergeCell ref="Q15:Q22"/>
    <mergeCell ref="F15:F22"/>
    <mergeCell ref="G15:G22"/>
    <mergeCell ref="H15:H22"/>
    <mergeCell ref="I15:I22"/>
    <mergeCell ref="J15:J22"/>
    <mergeCell ref="K15:K22"/>
    <mergeCell ref="O23:O30"/>
    <mergeCell ref="P23:P30"/>
    <mergeCell ref="Q23:Q30"/>
    <mergeCell ref="I23:I30"/>
    <mergeCell ref="J23:J30"/>
    <mergeCell ref="K23:K30"/>
    <mergeCell ref="L23:L30"/>
    <mergeCell ref="M23:M30"/>
    <mergeCell ref="N23:N30"/>
    <mergeCell ref="R15:R22"/>
    <mergeCell ref="S15:S22"/>
    <mergeCell ref="T15:T22"/>
    <mergeCell ref="A10:A11"/>
    <mergeCell ref="B10:B11"/>
    <mergeCell ref="C10:F11"/>
    <mergeCell ref="G10:I11"/>
    <mergeCell ref="J10:U10"/>
    <mergeCell ref="J11:L11"/>
    <mergeCell ref="M11:O11"/>
    <mergeCell ref="P11:R11"/>
    <mergeCell ref="S11:U11"/>
    <mergeCell ref="L31:L38"/>
    <mergeCell ref="M31:M38"/>
    <mergeCell ref="S105:S112"/>
    <mergeCell ref="T105:T112"/>
    <mergeCell ref="T115:T116"/>
    <mergeCell ref="U115:U116"/>
    <mergeCell ref="D44:D46"/>
    <mergeCell ref="E44:E46"/>
    <mergeCell ref="F44:F46"/>
    <mergeCell ref="G44:G46"/>
    <mergeCell ref="H44:H46"/>
    <mergeCell ref="I44:I46"/>
    <mergeCell ref="J44:J46"/>
    <mergeCell ref="K44:K46"/>
    <mergeCell ref="R44:R46"/>
    <mergeCell ref="L44:L46"/>
    <mergeCell ref="M44:M46"/>
    <mergeCell ref="N44:N46"/>
    <mergeCell ref="O44:O46"/>
    <mergeCell ref="P44:P46"/>
    <mergeCell ref="Q44:Q46"/>
    <mergeCell ref="A95:U95"/>
    <mergeCell ref="I47:I53"/>
    <mergeCell ref="S44:S46"/>
    <mergeCell ref="T44:T46"/>
    <mergeCell ref="U44:U46"/>
    <mergeCell ref="N117:N118"/>
    <mergeCell ref="E115:E116"/>
    <mergeCell ref="F115:F116"/>
    <mergeCell ref="G115:G116"/>
    <mergeCell ref="A70:U70"/>
    <mergeCell ref="A71:U71"/>
    <mergeCell ref="A80:U80"/>
    <mergeCell ref="O105:O112"/>
    <mergeCell ref="P105:P112"/>
    <mergeCell ref="K105:K112"/>
    <mergeCell ref="C115:C116"/>
    <mergeCell ref="D115:D116"/>
    <mergeCell ref="A104:U104"/>
    <mergeCell ref="C105:C112"/>
    <mergeCell ref="D105:D112"/>
    <mergeCell ref="E105:E112"/>
    <mergeCell ref="F105:F112"/>
    <mergeCell ref="G105:G112"/>
    <mergeCell ref="H105:H112"/>
    <mergeCell ref="I105:I112"/>
    <mergeCell ref="J105:J112"/>
    <mergeCell ref="U105:U112"/>
    <mergeCell ref="Q105:Q112"/>
    <mergeCell ref="R105:R112"/>
    <mergeCell ref="M115:M116"/>
    <mergeCell ref="N115:N116"/>
    <mergeCell ref="R115:R116"/>
    <mergeCell ref="S115:S116"/>
    <mergeCell ref="C117:C118"/>
    <mergeCell ref="D117:D118"/>
    <mergeCell ref="E117:E118"/>
    <mergeCell ref="F117:F118"/>
    <mergeCell ref="G117:G118"/>
    <mergeCell ref="K115:K116"/>
    <mergeCell ref="L115:L116"/>
    <mergeCell ref="P115:P116"/>
    <mergeCell ref="Q115:Q116"/>
    <mergeCell ref="H115:H116"/>
    <mergeCell ref="I115:I116"/>
    <mergeCell ref="J115:J116"/>
    <mergeCell ref="H117:H118"/>
    <mergeCell ref="I117:I118"/>
    <mergeCell ref="J117:J118"/>
    <mergeCell ref="K117:K118"/>
    <mergeCell ref="L117:L118"/>
    <mergeCell ref="P117:P118"/>
    <mergeCell ref="O117:O118"/>
    <mergeCell ref="M117:M118"/>
    <mergeCell ref="R117:R118"/>
    <mergeCell ref="S117:S118"/>
    <mergeCell ref="T117:T118"/>
    <mergeCell ref="U117:U118"/>
    <mergeCell ref="O115:O116"/>
    <mergeCell ref="Q117:Q118"/>
    <mergeCell ref="U140:U147"/>
    <mergeCell ref="O140:O147"/>
    <mergeCell ref="P140:P147"/>
    <mergeCell ref="Q140:Q147"/>
    <mergeCell ref="R140:R147"/>
    <mergeCell ref="S140:S147"/>
    <mergeCell ref="T140:T147"/>
    <mergeCell ref="A140:A147"/>
    <mergeCell ref="L149:L151"/>
    <mergeCell ref="M149:M151"/>
    <mergeCell ref="N149:N151"/>
    <mergeCell ref="C149:C151"/>
    <mergeCell ref="D149:D151"/>
    <mergeCell ref="E149:E151"/>
    <mergeCell ref="F149:F151"/>
    <mergeCell ref="G149:G151"/>
    <mergeCell ref="H149:H151"/>
    <mergeCell ref="I149:I151"/>
    <mergeCell ref="J149:J151"/>
    <mergeCell ref="K149:K151"/>
    <mergeCell ref="G140:G147"/>
    <mergeCell ref="H140:H147"/>
    <mergeCell ref="I140:I147"/>
    <mergeCell ref="J140:J147"/>
    <mergeCell ref="K140:K147"/>
    <mergeCell ref="L140:L147"/>
    <mergeCell ref="M140:M147"/>
    <mergeCell ref="N140:N147"/>
    <mergeCell ref="K152:K154"/>
    <mergeCell ref="L152:L154"/>
    <mergeCell ref="M152:M154"/>
    <mergeCell ref="N152:N154"/>
    <mergeCell ref="R155:R157"/>
    <mergeCell ref="C152:C154"/>
    <mergeCell ref="D152:D154"/>
    <mergeCell ref="E152:E154"/>
    <mergeCell ref="F152:F154"/>
    <mergeCell ref="G152:G154"/>
    <mergeCell ref="H152:H154"/>
    <mergeCell ref="S155:S157"/>
    <mergeCell ref="T155:T157"/>
    <mergeCell ref="U155:U157"/>
    <mergeCell ref="A159:U159"/>
    <mergeCell ref="L155:L157"/>
    <mergeCell ref="M155:M157"/>
    <mergeCell ref="N155:N157"/>
    <mergeCell ref="O155:O157"/>
    <mergeCell ref="P155:P157"/>
    <mergeCell ref="Q155:Q157"/>
    <mergeCell ref="C155:C157"/>
    <mergeCell ref="D155:D157"/>
    <mergeCell ref="E155:E157"/>
    <mergeCell ref="F155:F157"/>
    <mergeCell ref="G155:G157"/>
    <mergeCell ref="H155:H157"/>
    <mergeCell ref="I155:I157"/>
    <mergeCell ref="J155:J157"/>
    <mergeCell ref="K155:K157"/>
    <mergeCell ref="B155:B157"/>
    <mergeCell ref="E123:E131"/>
    <mergeCell ref="F123:F131"/>
    <mergeCell ref="I165:I167"/>
    <mergeCell ref="J165:J167"/>
    <mergeCell ref="K165:K167"/>
    <mergeCell ref="L165:L167"/>
    <mergeCell ref="M165:M167"/>
    <mergeCell ref="N165:N167"/>
    <mergeCell ref="A163:U163"/>
    <mergeCell ref="A164:U164"/>
    <mergeCell ref="C165:C167"/>
    <mergeCell ref="D165:D167"/>
    <mergeCell ref="E165:E167"/>
    <mergeCell ref="F165:F167"/>
    <mergeCell ref="G165:G167"/>
    <mergeCell ref="H165:H167"/>
    <mergeCell ref="U165:U167"/>
    <mergeCell ref="O165:O167"/>
    <mergeCell ref="P165:P167"/>
    <mergeCell ref="Q165:Q167"/>
    <mergeCell ref="R165:R167"/>
    <mergeCell ref="S165:S167"/>
    <mergeCell ref="T165:T167"/>
    <mergeCell ref="A165:A167"/>
    <mergeCell ref="C123:C131"/>
    <mergeCell ref="D123:D131"/>
    <mergeCell ref="A103:B103"/>
    <mergeCell ref="U152:U154"/>
    <mergeCell ref="S152:S154"/>
    <mergeCell ref="T152:T154"/>
    <mergeCell ref="R149:R151"/>
    <mergeCell ref="S149:S151"/>
    <mergeCell ref="T149:T151"/>
    <mergeCell ref="U149:U151"/>
    <mergeCell ref="O149:O151"/>
    <mergeCell ref="P149:P151"/>
    <mergeCell ref="Q149:Q151"/>
    <mergeCell ref="O152:O154"/>
    <mergeCell ref="P152:P154"/>
    <mergeCell ref="Q152:Q154"/>
    <mergeCell ref="R152:R154"/>
    <mergeCell ref="I152:I154"/>
    <mergeCell ref="J152:J154"/>
    <mergeCell ref="P123:P131"/>
    <mergeCell ref="Q123:Q131"/>
    <mergeCell ref="R123:R131"/>
    <mergeCell ref="C120:C121"/>
    <mergeCell ref="A133:B133"/>
    <mergeCell ref="G123:G131"/>
    <mergeCell ref="H123:H131"/>
    <mergeCell ref="C6:N8"/>
    <mergeCell ref="N1:U5"/>
    <mergeCell ref="C47:C51"/>
    <mergeCell ref="S123:S131"/>
    <mergeCell ref="T123:T131"/>
    <mergeCell ref="U123:U131"/>
    <mergeCell ref="A122:U122"/>
    <mergeCell ref="A121:B121"/>
    <mergeCell ref="I123:I131"/>
    <mergeCell ref="J123:J131"/>
    <mergeCell ref="K123:K131"/>
    <mergeCell ref="L123:L131"/>
    <mergeCell ref="M123:M131"/>
    <mergeCell ref="N123:N131"/>
    <mergeCell ref="O123:O131"/>
    <mergeCell ref="A87:U87"/>
    <mergeCell ref="A88:U88"/>
    <mergeCell ref="L105:L112"/>
    <mergeCell ref="M105:M112"/>
    <mergeCell ref="N105:N112"/>
    <mergeCell ref="A123:A131"/>
    <mergeCell ref="B123:B131"/>
  </mergeCells>
  <phoneticPr fontId="2" type="noConversion"/>
  <pageMargins left="0" right="0" top="0.35433070866141736" bottom="0.35433070866141736" header="0.31496062992125984" footer="0.31496062992125984"/>
  <pageSetup paperSize="9" scale="70" orientation="landscape" r:id="rId1"/>
  <rowBreaks count="6" manualBreakCount="6">
    <brk id="40" max="20" man="1"/>
    <brk id="69" max="20" man="1"/>
    <brk id="82" max="20" man="1"/>
    <brk id="94" max="20" man="1"/>
    <brk id="117" max="20" man="1"/>
    <brk id="138" max="20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2023-07-09T08:26:41Z</cp:lastPrinted>
  <dcterms:created xsi:type="dcterms:W3CDTF">2016-02-05T10:53:40Z</dcterms:created>
  <dcterms:modified xsi:type="dcterms:W3CDTF">2023-10-27T05:40:42Z</dcterms:modified>
</cp:coreProperties>
</file>